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ks279\Documents\Spreadsheet Info\Complete Spreadsheets\FY15\"/>
    </mc:Choice>
  </mc:AlternateContent>
  <bookViews>
    <workbookView xWindow="0" yWindow="8460" windowWidth="25200" windowHeight="12570"/>
  </bookViews>
  <sheets>
    <sheet name="Submitt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1" i="1" l="1"/>
  <c r="M510" i="1"/>
  <c r="M509" i="1"/>
  <c r="M508" i="1"/>
  <c r="M507" i="1"/>
  <c r="M506" i="1"/>
  <c r="M505" i="1"/>
  <c r="M504" i="1"/>
  <c r="M408" i="1"/>
  <c r="M411" i="1"/>
  <c r="M410" i="1"/>
  <c r="M385" i="1"/>
  <c r="M382" i="1"/>
  <c r="M381" i="1"/>
  <c r="M344" i="1"/>
  <c r="M342" i="1"/>
  <c r="M340" i="1"/>
  <c r="M332" i="1"/>
  <c r="M329" i="1"/>
  <c r="M234" i="1"/>
  <c r="M194" i="1"/>
  <c r="M193" i="1"/>
  <c r="M188" i="1"/>
  <c r="M187" i="1"/>
  <c r="M186" i="1"/>
  <c r="M185" i="1"/>
  <c r="M184" i="1"/>
  <c r="M180" i="1"/>
  <c r="M179" i="1"/>
  <c r="M177" i="1"/>
  <c r="M176" i="1"/>
  <c r="M173" i="1"/>
  <c r="M172" i="1"/>
  <c r="M171" i="1"/>
  <c r="M90" i="1"/>
  <c r="M88" i="1"/>
  <c r="M23" i="1"/>
  <c r="M22" i="1"/>
  <c r="M534" i="1" l="1"/>
  <c r="M499" i="1"/>
  <c r="M498" i="1"/>
  <c r="M497" i="1"/>
  <c r="M496" i="1"/>
  <c r="M495" i="1"/>
  <c r="M494" i="1"/>
  <c r="M493" i="1"/>
  <c r="M469" i="1"/>
  <c r="M468" i="1"/>
  <c r="M467" i="1"/>
  <c r="M466" i="1"/>
  <c r="M465" i="1"/>
  <c r="M464" i="1"/>
  <c r="M463" i="1"/>
  <c r="M462" i="1"/>
  <c r="M426" i="1"/>
  <c r="M425" i="1"/>
  <c r="M400" i="1"/>
  <c r="M399" i="1"/>
  <c r="M374" i="1"/>
  <c r="M373" i="1"/>
  <c r="M372" i="1"/>
  <c r="M371" i="1"/>
  <c r="M370" i="1"/>
  <c r="M354" i="1"/>
  <c r="M353" i="1"/>
  <c r="M352" i="1"/>
  <c r="M284" i="1"/>
  <c r="M286" i="1"/>
  <c r="M289" i="1"/>
  <c r="M288" i="1"/>
  <c r="M280" i="1"/>
  <c r="M328" i="1"/>
  <c r="M327" i="1"/>
  <c r="M326" i="1"/>
  <c r="M319" i="1"/>
  <c r="M314" i="1"/>
  <c r="M313" i="1"/>
  <c r="M312" i="1"/>
  <c r="M308" i="1"/>
  <c r="M307" i="1"/>
  <c r="M306" i="1"/>
  <c r="M302" i="1"/>
  <c r="M301" i="1"/>
  <c r="M300" i="1"/>
  <c r="M273" i="1"/>
  <c r="M272" i="1"/>
  <c r="M271" i="1"/>
  <c r="M267" i="1"/>
  <c r="M266" i="1"/>
  <c r="M265" i="1"/>
  <c r="M230" i="1"/>
  <c r="M229" i="1"/>
  <c r="M228" i="1"/>
  <c r="M227" i="1"/>
  <c r="M203" i="1"/>
  <c r="M167" i="1"/>
  <c r="M140" i="1"/>
  <c r="M136" i="1"/>
  <c r="M135" i="1"/>
  <c r="M325" i="1" l="1"/>
  <c r="M310" i="1"/>
  <c r="M305" i="1"/>
  <c r="M304" i="1"/>
  <c r="M279" i="1"/>
  <c r="M257" i="1"/>
  <c r="M626" i="1"/>
  <c r="M612" i="1"/>
  <c r="M585" i="1"/>
  <c r="M573" i="1"/>
  <c r="M545" i="1"/>
  <c r="M513" i="1"/>
  <c r="M492" i="1"/>
  <c r="M483" i="1" s="1"/>
  <c r="M441" i="1"/>
  <c r="M429" i="1"/>
  <c r="M7" i="1"/>
  <c r="M421" i="1"/>
  <c r="M413" i="1"/>
  <c r="M398" i="1"/>
  <c r="M397" i="1"/>
  <c r="M396" i="1"/>
  <c r="M394" i="1"/>
  <c r="M393" i="1"/>
  <c r="M392" i="1"/>
  <c r="M348" i="1"/>
  <c r="M243" i="1"/>
  <c r="M238" i="1"/>
  <c r="M215" i="1"/>
  <c r="M56" i="1"/>
  <c r="M50" i="1"/>
  <c r="M41" i="1"/>
  <c r="M390" i="1" l="1"/>
  <c r="M621" i="1"/>
  <c r="M618" i="1"/>
  <c r="M559" i="1"/>
  <c r="M531" i="1"/>
  <c r="M454" i="1"/>
  <c r="M404" i="1"/>
  <c r="M387" i="1"/>
  <c r="M360" i="1"/>
  <c r="M249" i="1"/>
  <c r="M196" i="1"/>
  <c r="M117" i="1"/>
  <c r="M104" i="1"/>
  <c r="M101" i="1"/>
  <c r="M98" i="1"/>
  <c r="M40" i="1"/>
  <c r="M31" i="1"/>
  <c r="M3" i="1"/>
  <c r="M248" i="1" l="1"/>
  <c r="M116" i="1"/>
  <c r="M584" i="1"/>
  <c r="M453" i="1"/>
  <c r="M55" i="1"/>
  <c r="M202" i="1"/>
  <c r="M6" i="1"/>
  <c r="M428" i="1" l="1"/>
  <c r="M2" i="1" s="1"/>
</calcChain>
</file>

<file path=xl/sharedStrings.xml><?xml version="1.0" encoding="utf-8"?>
<sst xmlns="http://schemas.openxmlformats.org/spreadsheetml/2006/main" count="4865" uniqueCount="776">
  <si>
    <t>Missouri State University Fiscal Year 2015</t>
  </si>
  <si>
    <t xml:space="preserve"> Credit Share Submissions by Department</t>
  </si>
  <si>
    <t>Requested Funding:</t>
  </si>
  <si>
    <t>Administrative &amp; Information Services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</si>
  <si>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</si>
  <si>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</si>
  <si>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</si>
  <si>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</si>
  <si>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</si>
  <si>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</si>
  <si>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</si>
  <si>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</si>
  <si>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</si>
  <si>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</si>
  <si>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</si>
  <si>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College of Arts &amp; Letters</t>
  </si>
  <si>
    <t>13089</t>
  </si>
  <si>
    <t>English, C</t>
  </si>
  <si>
    <t>Investing in Innovation (i3): NWP College Ready Writers Program: Teacher Professional Development to Improve Student Writing</t>
  </si>
  <si>
    <t>ENG</t>
  </si>
  <si>
    <t>COAL</t>
  </si>
  <si>
    <t>US Department of Education</t>
  </si>
  <si>
    <t>Federal</t>
  </si>
  <si>
    <t>National Writing Project</t>
  </si>
  <si>
    <t>Research</t>
  </si>
  <si>
    <t>Kohnen, A</t>
  </si>
  <si>
    <t>Center for Dispute Resolution</t>
  </si>
  <si>
    <t>15014</t>
  </si>
  <si>
    <t>Berquist, C</t>
  </si>
  <si>
    <t>Growing Strong</t>
  </si>
  <si>
    <t>CDR</t>
  </si>
  <si>
    <t>Missouri Department of Elementary and Secondary Education</t>
  </si>
  <si>
    <t>State</t>
  </si>
  <si>
    <t>Service</t>
  </si>
  <si>
    <t>College of Business</t>
  </si>
  <si>
    <t>Center for Project Innovation &amp; Management</t>
  </si>
  <si>
    <t>College of Education</t>
  </si>
  <si>
    <t>14106</t>
  </si>
  <si>
    <t>Hallgren, D</t>
  </si>
  <si>
    <t>Meeting the Needs of All Children: Focus on Special Needs of Foster and Adoptive Children and Families</t>
  </si>
  <si>
    <t>CDC</t>
  </si>
  <si>
    <t>COE</t>
  </si>
  <si>
    <t>U.S. Department of Health and Human Services</t>
  </si>
  <si>
    <t>Missouri Department of Social Services via Missouri Department of Elementary and Secondary Education</t>
  </si>
  <si>
    <t>Cemore-Brigden, J</t>
  </si>
  <si>
    <t>CEFS</t>
  </si>
  <si>
    <t>MacGregor, C</t>
  </si>
  <si>
    <t>02086</t>
  </si>
  <si>
    <t>Cooperative EdD Program - Summer 2014</t>
  </si>
  <si>
    <t>CLSE</t>
  </si>
  <si>
    <t>University of Missouri Columbia</t>
  </si>
  <si>
    <t>Other</t>
  </si>
  <si>
    <t>Education</t>
  </si>
  <si>
    <t>Cooperative EdD Program - Professional Development</t>
  </si>
  <si>
    <t>Non-Profit</t>
  </si>
  <si>
    <t>Institute for Play Therapy</t>
  </si>
  <si>
    <t>Institute for School Improvement</t>
  </si>
  <si>
    <t>Southwest Regional Professional Development Center</t>
  </si>
  <si>
    <t>15023</t>
  </si>
  <si>
    <t>Breault, R</t>
  </si>
  <si>
    <t>Southwest Regional Professional Development Center Consolidated Contract</t>
  </si>
  <si>
    <t>SWRPDC</t>
  </si>
  <si>
    <t>College of Health &amp; Human Services</t>
  </si>
  <si>
    <t>15001</t>
  </si>
  <si>
    <t>Buchanan, E</t>
  </si>
  <si>
    <t>Using Language to Understand Congressional Voting Behaviors</t>
  </si>
  <si>
    <t>PSY</t>
  </si>
  <si>
    <t>CHHS</t>
  </si>
  <si>
    <t>National Science Foundation</t>
  </si>
  <si>
    <t>15015</t>
  </si>
  <si>
    <t>Hetzler, T</t>
  </si>
  <si>
    <t>Graduate Assistant/Internship Funding - Evangel</t>
  </si>
  <si>
    <t>SMAT</t>
  </si>
  <si>
    <t>Evangel University</t>
  </si>
  <si>
    <t>15027</t>
  </si>
  <si>
    <t>Mercy Graduate Assistantship Funding</t>
  </si>
  <si>
    <t>Mercy Sports Medicine</t>
  </si>
  <si>
    <t>Student Support</t>
  </si>
  <si>
    <t>Center for Research &amp; Service</t>
  </si>
  <si>
    <t>Fallone, M</t>
  </si>
  <si>
    <t>School Readiness Project 2014</t>
  </si>
  <si>
    <t>CRS</t>
  </si>
  <si>
    <t>Mayor's Commission for Children</t>
  </si>
  <si>
    <t>City</t>
  </si>
  <si>
    <t>College of Humanities &amp; Public Affairs</t>
  </si>
  <si>
    <t>Center for Archaeological Research</t>
  </si>
  <si>
    <t>15010</t>
  </si>
  <si>
    <t>Lopinot, N</t>
  </si>
  <si>
    <t>CAR-1533 Phase I Survey of 15 Acres Along McKisic Creek near Bentonville, AR</t>
  </si>
  <si>
    <t>CAR</t>
  </si>
  <si>
    <t>CHPA</t>
  </si>
  <si>
    <t>Kolb Grading</t>
  </si>
  <si>
    <t>Business</t>
  </si>
  <si>
    <t>Thompson, D</t>
  </si>
  <si>
    <t>15009</t>
  </si>
  <si>
    <t>CAR-1531 Phase II Testing of 23WR2124, Wright County, Missouri</t>
  </si>
  <si>
    <t>Anderson Engineering</t>
  </si>
  <si>
    <t>Center for Economic Research</t>
  </si>
  <si>
    <t>Center for Social Science &amp; Public Policy Research</t>
  </si>
  <si>
    <t>College of Natural &amp; Applied Sciences</t>
  </si>
  <si>
    <t>Propagation and Culture of the Endangered Winged Mapleleaf Mussel, Quadrula Fragosa</t>
  </si>
  <si>
    <t>BIO</t>
  </si>
  <si>
    <t>CNAS</t>
  </si>
  <si>
    <t>Atomic-level Understanding of Rotenone Biosynthesis Provided by Quantum Chemical Calculations and Direct Dynamics Simulations</t>
  </si>
  <si>
    <t>CHEM</t>
  </si>
  <si>
    <t>Research Corporation for Science Advancement</t>
  </si>
  <si>
    <t>Missouri State University - S-STEM</t>
  </si>
  <si>
    <t>CS</t>
  </si>
  <si>
    <t>EGR</t>
  </si>
  <si>
    <t>MATH</t>
  </si>
  <si>
    <t>ITQG Student Support</t>
  </si>
  <si>
    <t>Missouri Department of Higher Education</t>
  </si>
  <si>
    <t>PAMS</t>
  </si>
  <si>
    <t>Studies of the Mechanical, Hydrothermal and Catalytic Properties of Periodic Mesoporous Materials</t>
  </si>
  <si>
    <t>National Aeronautics and Space Administration</t>
  </si>
  <si>
    <t>Development of High Performance Anodes for Space-Based Lithium Ion Batteries</t>
  </si>
  <si>
    <t>Project NIRRVs: Precise Near Infrared Radial Velocity Survey for Exoplanes</t>
  </si>
  <si>
    <t>Developing Methods for Laboratory Culture of Diverse Species of Freshwater Mussels</t>
  </si>
  <si>
    <t>Bull Shoals Field Station</t>
  </si>
  <si>
    <t>Center for Resrouce Planning &amp; Management</t>
  </si>
  <si>
    <t>15019</t>
  </si>
  <si>
    <t>May, D</t>
  </si>
  <si>
    <t>Region D FY14 Homeland Security Grant Program</t>
  </si>
  <si>
    <t>CRPM</t>
  </si>
  <si>
    <t>US Department of Homeland Security</t>
  </si>
  <si>
    <t>Missouri Office of Homeland Security</t>
  </si>
  <si>
    <t>Wittorff-Sandgren, D</t>
  </si>
  <si>
    <t>15020</t>
  </si>
  <si>
    <t>Southwest Missouri Council of Governments FY14 Homeland Security Work Program</t>
  </si>
  <si>
    <t>15021</t>
  </si>
  <si>
    <t>Chadwick R-I School Early Childhood Education Center</t>
  </si>
  <si>
    <t>U.S. Department of Housing and Urban Development</t>
  </si>
  <si>
    <t>US Department of Housing and Urban Development</t>
  </si>
  <si>
    <t>Missouri Department of Economic Development</t>
  </si>
  <si>
    <t>Center for Scientific Research &amp; Education</t>
  </si>
  <si>
    <t>Ozark Environmental Water Research Institute</t>
  </si>
  <si>
    <t>Diversity &amp; Inclusion</t>
  </si>
  <si>
    <t>12114</t>
  </si>
  <si>
    <t>Wilson, T</t>
  </si>
  <si>
    <t>Missouri State Universtiy TRIO Upward Bound Program</t>
  </si>
  <si>
    <t>TRiO</t>
  </si>
  <si>
    <t>D&amp;I</t>
  </si>
  <si>
    <t>Graduate College</t>
  </si>
  <si>
    <t>Library</t>
  </si>
  <si>
    <t>President</t>
  </si>
  <si>
    <t>Provost</t>
  </si>
  <si>
    <t>Franklin, K</t>
  </si>
  <si>
    <t>ASMT</t>
  </si>
  <si>
    <t>PROV</t>
  </si>
  <si>
    <t>15004</t>
  </si>
  <si>
    <t>Cooper, M</t>
  </si>
  <si>
    <t>Citizen Alum: Community Engaged Graduates</t>
  </si>
  <si>
    <t>15011</t>
  </si>
  <si>
    <t>Craig, C</t>
  </si>
  <si>
    <t>Project ACCESS</t>
  </si>
  <si>
    <t xml:space="preserve">US Department of Education via </t>
  </si>
  <si>
    <t>Ozarks Public Health Institute</t>
  </si>
  <si>
    <t>15005</t>
  </si>
  <si>
    <t>Duitsman, D</t>
  </si>
  <si>
    <t>GROW Healthy: Childhood Obesity Intervention Program</t>
  </si>
  <si>
    <t>OPHI</t>
  </si>
  <si>
    <t>Skaggs Foundation</t>
  </si>
  <si>
    <t>15012</t>
  </si>
  <si>
    <t>Tri-Lakes Clean Air Alliance: Community Tobacco Intervention Project</t>
  </si>
  <si>
    <t>Center for Disease Control and Prevention</t>
  </si>
  <si>
    <t>Cox Health Branson</t>
  </si>
  <si>
    <t>Research &amp; Economic Development</t>
  </si>
  <si>
    <t>15006</t>
  </si>
  <si>
    <t>Bennett, E</t>
  </si>
  <si>
    <t>7th Grade Music Integration Project</t>
  </si>
  <si>
    <t>FLI</t>
  </si>
  <si>
    <t>VPRED</t>
  </si>
  <si>
    <t>Missouri Humanities Council</t>
  </si>
  <si>
    <t>Center for Applied Science &amp; Engineering</t>
  </si>
  <si>
    <t>15003</t>
  </si>
  <si>
    <t>Curry, M</t>
  </si>
  <si>
    <t>Crosstech Construction Products - Equipment Development</t>
  </si>
  <si>
    <t>CASE</t>
  </si>
  <si>
    <t>Crosstech Construction Products</t>
  </si>
  <si>
    <t>15028</t>
  </si>
  <si>
    <t>Development of Novel Superconducting Polymers - Task 05</t>
  </si>
  <si>
    <t>Creative Polymers Pty. Ltd.</t>
  </si>
  <si>
    <t>Keeth, J</t>
  </si>
  <si>
    <t>Patel, R</t>
  </si>
  <si>
    <t>Center for Biomedical &amp; Life Sciences</t>
  </si>
  <si>
    <t>Community &amp; Social Issues Institute</t>
  </si>
  <si>
    <t>International Leadership &amp; Training Center</t>
  </si>
  <si>
    <t>Jordan Valley Innovation Center</t>
  </si>
  <si>
    <t>Small Business Development &amp; Techonology Center</t>
  </si>
  <si>
    <t>15030</t>
  </si>
  <si>
    <t>Anderson, R</t>
  </si>
  <si>
    <t>SBTDC Southwest Commercialization Project</t>
  </si>
  <si>
    <t>SBTDC</t>
  </si>
  <si>
    <t>Southwest Missorui Area Health Education Center</t>
  </si>
  <si>
    <t>School of Agriculture</t>
  </si>
  <si>
    <t>Center for Grapevine Biotechnology</t>
  </si>
  <si>
    <t>Mid-America Viticulture &amp; Enology Center</t>
  </si>
  <si>
    <t>Student Affairs</t>
  </si>
  <si>
    <t>15026</t>
  </si>
  <si>
    <t>Mattocks, V</t>
  </si>
  <si>
    <t>Default Prevention Grant</t>
  </si>
  <si>
    <t>FA</t>
  </si>
  <si>
    <t>SA</t>
  </si>
  <si>
    <t>West Plains</t>
  </si>
  <si>
    <t>15007</t>
  </si>
  <si>
    <t>Lancaster, D</t>
  </si>
  <si>
    <t>RTOpps - Rural Training Opportunities</t>
  </si>
  <si>
    <t>DEV</t>
  </si>
  <si>
    <t>WP</t>
  </si>
  <si>
    <t>US Department of Labor</t>
  </si>
  <si>
    <t>English, Catherine</t>
  </si>
  <si>
    <t>Implementing Literacy Toward the Missouri Learning Standards</t>
  </si>
  <si>
    <t>N/A</t>
  </si>
  <si>
    <t>Franklin, Keri</t>
  </si>
  <si>
    <t>08-MO07-AM2014 Travel Funding</t>
  </si>
  <si>
    <t>Bill and Melinda Gates Foundation</t>
  </si>
  <si>
    <t>B Acct</t>
  </si>
  <si>
    <t>Quarter 1 B Account Totals</t>
  </si>
  <si>
    <t>Kohnen, Angela</t>
  </si>
  <si>
    <t>Berquist, Charlene</t>
  </si>
  <si>
    <t>07169</t>
  </si>
  <si>
    <t>Meinert, David</t>
  </si>
  <si>
    <t>China EMBA Cohort 22</t>
  </si>
  <si>
    <t>COB</t>
  </si>
  <si>
    <t>International Management Education Center</t>
  </si>
  <si>
    <t>China EMBA Cohort 23</t>
  </si>
  <si>
    <t>China EMBA Cohort 24</t>
  </si>
  <si>
    <t>Slattery, Dianne</t>
  </si>
  <si>
    <t>CPRIME</t>
  </si>
  <si>
    <t>Ward, V Jane</t>
  </si>
  <si>
    <t>Early Elementary Environmental Education: A Field-Based Approach</t>
  </si>
  <si>
    <t>Piccolo, Diana</t>
  </si>
  <si>
    <t>Transforming Mathematics Instruction Using Inquiry and One-to-One Environments (TRIM I+121)</t>
  </si>
  <si>
    <t>Craig, Christopher</t>
  </si>
  <si>
    <t>ACCESS</t>
  </si>
  <si>
    <t>Arthaud, Tamara</t>
  </si>
  <si>
    <t>MacGregor, Cynthia</t>
  </si>
  <si>
    <t>Farris, Robin</t>
  </si>
  <si>
    <t>CPC</t>
  </si>
  <si>
    <t>Castrey, Raymond</t>
  </si>
  <si>
    <t>MFAA</t>
  </si>
  <si>
    <t>Cunningham, Denise</t>
  </si>
  <si>
    <t>MPP</t>
  </si>
  <si>
    <t>Hallgren, Deanna</t>
  </si>
  <si>
    <t xml:space="preserve">COE </t>
  </si>
  <si>
    <t>Lehman, Timothy</t>
  </si>
  <si>
    <t>Regional Demonstration Center</t>
  </si>
  <si>
    <t>Missouri Assistive Technology</t>
  </si>
  <si>
    <t>Breault, Rick</t>
  </si>
  <si>
    <t>Witkowski, Colette</t>
  </si>
  <si>
    <t>BMS</t>
  </si>
  <si>
    <t>Capps, Steven</t>
  </si>
  <si>
    <t>PS</t>
  </si>
  <si>
    <t>Sellers, Marie</t>
  </si>
  <si>
    <t>PTC</t>
  </si>
  <si>
    <t>Oswalt, Jill</t>
  </si>
  <si>
    <t>SLHC</t>
  </si>
  <si>
    <t>Daniel, Todd</t>
  </si>
  <si>
    <t>Abstinence Education Program</t>
  </si>
  <si>
    <t>SWK</t>
  </si>
  <si>
    <t>US Department of Health and Human Services</t>
  </si>
  <si>
    <t>Missouri Department of Health and Senior Services</t>
  </si>
  <si>
    <t>Day, Michele</t>
  </si>
  <si>
    <t>University Partnership Program</t>
  </si>
  <si>
    <t>Research Foundation for the State University of New York</t>
  </si>
  <si>
    <t>Dollar, Susan</t>
  </si>
  <si>
    <t>Jennings, Mary Ann</t>
  </si>
  <si>
    <t>Dodge, Steven</t>
  </si>
  <si>
    <t>Grant Support for Physician Assistant Student White Coat Ceremony</t>
  </si>
  <si>
    <t>PAS</t>
  </si>
  <si>
    <t>Arnold P. Gold Foundation</t>
  </si>
  <si>
    <t>Giboney, Sharon</t>
  </si>
  <si>
    <t>Echols, Leslie</t>
  </si>
  <si>
    <t>Are 'Fast Friends' Slow to Bully? A Novel Intervention for Reducing Victimization by Increasing Interpersonal Closeness Among Peers</t>
  </si>
  <si>
    <t>American Psychological Association</t>
  </si>
  <si>
    <t>Reid, Helen</t>
  </si>
  <si>
    <t>Lopinot, Neal</t>
  </si>
  <si>
    <t>CAR 1523 Cultural Resources Testing at Fort Gibson Lake</t>
  </si>
  <si>
    <t>Benton and Associates</t>
  </si>
  <si>
    <t>CAR 1534 Phase I Intensive archaeological Survey for Wastewater sewer System, Macon County, MO</t>
  </si>
  <si>
    <t>Ray, Jack</t>
  </si>
  <si>
    <t>Thompson, Dustin</t>
  </si>
  <si>
    <t>CAR-1535 Survey of Raw Material Sources for Celts and Axes in Tobago (MSU Faculty Research Grant)</t>
  </si>
  <si>
    <t>Mitchell, D W</t>
  </si>
  <si>
    <t>CER</t>
  </si>
  <si>
    <t>Stone, Lorene</t>
  </si>
  <si>
    <t>CSSPPR</t>
  </si>
  <si>
    <t>Mathis, S Alicia</t>
  </si>
  <si>
    <t>Jahnke, Tamera</t>
  </si>
  <si>
    <t>Black, Alice</t>
  </si>
  <si>
    <t>GGP</t>
  </si>
  <si>
    <t>Mickus, Kevin</t>
  </si>
  <si>
    <t>Collaborative Research:  Structure of the Northern Great Plains and Implications for Continental Assembly and Evolution</t>
  </si>
  <si>
    <t>Thomas, Diann</t>
  </si>
  <si>
    <t>Plymate, Lynda</t>
  </si>
  <si>
    <t>Pierson, Matthew</t>
  </si>
  <si>
    <t>RUI: Design and Synthesis of Corrosion Resistant Coatings for Steel Rebar</t>
  </si>
  <si>
    <t>Reed, Michael</t>
  </si>
  <si>
    <t>Missouri Space Grant Consortium</t>
  </si>
  <si>
    <t>University of Missouri</t>
  </si>
  <si>
    <t>Sakidja, Ridwan</t>
  </si>
  <si>
    <t>Collaborative Research: Atomistic Design, Fabrication &amp; In-Situ Characterization of Ultra-Thin Tunnel Junctions</t>
  </si>
  <si>
    <t>University of Kansas</t>
  </si>
  <si>
    <t>15068</t>
  </si>
  <si>
    <t>Beckman, Daniel</t>
  </si>
  <si>
    <t>Queen City Research Collaboration</t>
  </si>
  <si>
    <t>15069</t>
  </si>
  <si>
    <t>City of Springfield Biological Assessment of Urban Streams XI</t>
  </si>
  <si>
    <t>City of Springfield</t>
  </si>
  <si>
    <t>City/County</t>
  </si>
  <si>
    <t>12116</t>
  </si>
  <si>
    <t>Havel, John</t>
  </si>
  <si>
    <t>A Field Test on the Effectiveness of Milfoil Weevil for Controlling Eurasian Water-milfoil in Northern Lakes</t>
  </si>
  <si>
    <t>Wisconsin Department of Natural Resources</t>
  </si>
  <si>
    <t>University of Wisconsin</t>
  </si>
  <si>
    <t>15067</t>
  </si>
  <si>
    <t>Miao, Xin</t>
  </si>
  <si>
    <t>Collaborative Research: Devleoping On-Demand Data Services for Discrete High Spatial Resolution Imagery of Arctic Sea Ice</t>
  </si>
  <si>
    <t>15071</t>
  </si>
  <si>
    <t>Dey, Sonal</t>
  </si>
  <si>
    <t>Collaborative Research: Investigations of Hydrous Network Glasses and Melts to High P-T Conditions Using a Multimodal Characterization and Modeling Approach</t>
  </si>
  <si>
    <t>15080</t>
  </si>
  <si>
    <t>Ghosh, Kartik</t>
  </si>
  <si>
    <t>RUI: Nanoscale Investigation of Ferrolelectric Domain Dynamics in Pb-Free Ferrolelectrics and Multiferroics</t>
  </si>
  <si>
    <t>Mayanovic, Robert</t>
  </si>
  <si>
    <t>Greene, Janice</t>
  </si>
  <si>
    <t>BSFS</t>
  </si>
  <si>
    <t>May, Diane</t>
  </si>
  <si>
    <t>Southwest Missouri Council of Governments FY2015 Development Grant</t>
  </si>
  <si>
    <t>Missouri Office of Adminstration</t>
  </si>
  <si>
    <t>15072</t>
  </si>
  <si>
    <t>Owen, Marc</t>
  </si>
  <si>
    <t>James River MS4/TMDL Monitoring Implementation - Nixa</t>
  </si>
  <si>
    <t>OEWRI</t>
  </si>
  <si>
    <t>City of Nixa</t>
  </si>
  <si>
    <t>15073</t>
  </si>
  <si>
    <t>James River MS4/TMDL Monitoring Implementation - Greene County</t>
  </si>
  <si>
    <t>Greene County</t>
  </si>
  <si>
    <t>15074</t>
  </si>
  <si>
    <t>James River MS4/TMDL Monitoring Implementation - Battlefield</t>
  </si>
  <si>
    <t>City of Battlefield</t>
  </si>
  <si>
    <t>15070</t>
  </si>
  <si>
    <t>Pavlowsky, Robert</t>
  </si>
  <si>
    <t>City of Springfield MS4/TMDL Monitoring Project</t>
  </si>
  <si>
    <t>Richards, David</t>
  </si>
  <si>
    <t>2014 OLGA Oral History Project</t>
  </si>
  <si>
    <t>LIB</t>
  </si>
  <si>
    <t>Springfield Black Tie, Inc.</t>
  </si>
  <si>
    <t>Nowell, Y Anjanette</t>
  </si>
  <si>
    <t>CAS</t>
  </si>
  <si>
    <t>PRES</t>
  </si>
  <si>
    <t>Underwood, Tabitha</t>
  </si>
  <si>
    <t>MCC</t>
  </si>
  <si>
    <t>Davis, Belinda</t>
  </si>
  <si>
    <t>Risk Manager in Residence</t>
  </si>
  <si>
    <t>OUT</t>
  </si>
  <si>
    <t>Spencer Educational Foundation, Inc.</t>
  </si>
  <si>
    <t>Duitsman, Dalen</t>
  </si>
  <si>
    <t>Taskforce on the Future of Public Health in Missouri</t>
  </si>
  <si>
    <t>SOAR: Mental Health Trauma Intervention Program</t>
  </si>
  <si>
    <t>Robison, Jane</t>
  </si>
  <si>
    <t>ELI</t>
  </si>
  <si>
    <t>Anderson, Rayanna</t>
  </si>
  <si>
    <t>MDI</t>
  </si>
  <si>
    <t>15079</t>
  </si>
  <si>
    <t>Kunkel, Allen</t>
  </si>
  <si>
    <t>The eFactory Seed Capital Access Initiative</t>
  </si>
  <si>
    <t>eFAC</t>
  </si>
  <si>
    <t>US Department of Commerce</t>
  </si>
  <si>
    <t>Curry, Matthew</t>
  </si>
  <si>
    <t>Reduced Profile MUOS Metaferrite Antenna</t>
  </si>
  <si>
    <t>SI2 Technologies, Inc.</t>
  </si>
  <si>
    <t>Patel, Rishi</t>
  </si>
  <si>
    <t>Durham, Paul</t>
  </si>
  <si>
    <t>The Dietary Inclusion of Chicken Broth to Enhance Cognitive Function</t>
  </si>
  <si>
    <t>CBLS</t>
  </si>
  <si>
    <t>International Dehydrated Foods</t>
  </si>
  <si>
    <t>Analysis and Purification of Plant Extracts on Endothelial and Neuronal-like Cell Function</t>
  </si>
  <si>
    <t>Genysis Nutritional Labs</t>
  </si>
  <si>
    <t>15077</t>
  </si>
  <si>
    <t>The Validation of the use of Tuning Elements in Alleviating Inflammation and Promoting Wound Healing</t>
  </si>
  <si>
    <t>Tuning Elements</t>
  </si>
  <si>
    <t>15078</t>
  </si>
  <si>
    <t>Implantable Enzymatic Fuel Cell as a Power Source for Next Generation Neurotechnology</t>
  </si>
  <si>
    <t>US Department of Defense</t>
  </si>
  <si>
    <t>CFD Research Corporation</t>
  </si>
  <si>
    <t>Innovation Center Contract FY 15</t>
  </si>
  <si>
    <t>JVIC</t>
  </si>
  <si>
    <t>Missouri Technology Corporation</t>
  </si>
  <si>
    <t>Alsup, Jennifer</t>
  </si>
  <si>
    <t>AHEC</t>
  </si>
  <si>
    <t>Burton, Michael</t>
  </si>
  <si>
    <t>Changes in soil characteristics with municipal biosolid application</t>
  </si>
  <si>
    <t>AGR</t>
  </si>
  <si>
    <t>US Department of Agriculture</t>
  </si>
  <si>
    <t>DeWitt, Thomas</t>
  </si>
  <si>
    <t>Elliott, W Anson</t>
  </si>
  <si>
    <t>Remley, Melissa</t>
  </si>
  <si>
    <t>Rimal, Arbindra</t>
  </si>
  <si>
    <t>Feasibilty Study of a Food Hub in Southwest Missouri</t>
  </si>
  <si>
    <t>15066</t>
  </si>
  <si>
    <t>Qiu, Wenping</t>
  </si>
  <si>
    <t>A Collaborative Study on Epidemics and Transmission of Grapevine Vein Clearing Virus in Missouri Vineyards</t>
  </si>
  <si>
    <t>CGB</t>
  </si>
  <si>
    <t>Missouri Department of Agriculture</t>
  </si>
  <si>
    <t>Bennett, Drew</t>
  </si>
  <si>
    <t>Gibson, Emily</t>
  </si>
  <si>
    <t>MSU-WP University Community Program Touring Grant</t>
  </si>
  <si>
    <t>Missouri Arts Council</t>
  </si>
  <si>
    <t>Kammerer, Joseph</t>
  </si>
  <si>
    <t>Business Professorship</t>
  </si>
  <si>
    <t>US Bank</t>
  </si>
  <si>
    <t>Kuhlmeier, Sylvia</t>
  </si>
  <si>
    <t>Garnett Library Renovation Project</t>
  </si>
  <si>
    <t>Chichester duPont Foundation</t>
  </si>
  <si>
    <t>Facilities &amp; Infrastructure</t>
  </si>
  <si>
    <t>Lunday, Herb</t>
  </si>
  <si>
    <t>Supplemental Instruction</t>
  </si>
  <si>
    <t>Walmart Foundation</t>
  </si>
  <si>
    <t>Barnhart, M Chris</t>
  </si>
  <si>
    <t>US Geological Survey</t>
  </si>
  <si>
    <t>US Fish &amp; Wildlife Service</t>
  </si>
  <si>
    <t>Siebert, Matthew</t>
  </si>
  <si>
    <t>Mitra, Saibal</t>
  </si>
  <si>
    <t>Plavchan, Peter</t>
  </si>
  <si>
    <t>Steinle, Erich</t>
  </si>
  <si>
    <t>REU Site: Undergraduate Research in Nanomaterials</t>
  </si>
  <si>
    <t>Vollmar, Kenneth</t>
  </si>
  <si>
    <t>Bray, William</t>
  </si>
  <si>
    <t>Killion, Kurt</t>
  </si>
  <si>
    <t>Rebaza-Vasquez, Jorge</t>
  </si>
  <si>
    <t>Research Experiences for Undergraduates in Mathematics at Missouri State University</t>
  </si>
  <si>
    <t>Reid, Les</t>
  </si>
  <si>
    <t>Senger, Steven</t>
  </si>
  <si>
    <t>Sun, Xingping</t>
  </si>
  <si>
    <t>Cornelison, David</t>
  </si>
  <si>
    <t>Jolley, Jason</t>
  </si>
  <si>
    <t>Proficiency Based World Language Instruction, Placesment &amp; Certification for High School and Early College Learners in SW MO</t>
  </si>
  <si>
    <t>MCL</t>
  </si>
  <si>
    <t>USA Funds</t>
  </si>
  <si>
    <t>Hawthorn Foundation</t>
  </si>
  <si>
    <t>Quarter 2 B Account Totals</t>
  </si>
  <si>
    <t>Sutliff, Kristene</t>
  </si>
  <si>
    <t>Ozarks Celebration Festival &amp; Lecture Series</t>
  </si>
  <si>
    <t>OSI</t>
  </si>
  <si>
    <t>Tassin, Kerri</t>
  </si>
  <si>
    <t>Public Service Tax Clinic</t>
  </si>
  <si>
    <t>ACC</t>
  </si>
  <si>
    <t>Community Partnership of the Ozarks</t>
  </si>
  <si>
    <t>China EMBA Cohort 25</t>
  </si>
  <si>
    <t>Getting it WRITE</t>
  </si>
  <si>
    <t>Sullivan, Patrick</t>
  </si>
  <si>
    <t>Goodwin, David</t>
  </si>
  <si>
    <t>Science, Technology, and Engineering for Elementary Educators Integrating Literacy (STEEL)</t>
  </si>
  <si>
    <t>RFT</t>
  </si>
  <si>
    <t>The Role of Place on Collaborative Educational Research &amp; Reform</t>
  </si>
  <si>
    <t>Basic Research</t>
  </si>
  <si>
    <t>Grbac, Kris</t>
  </si>
  <si>
    <t>Universal Newborn Hearing Screening: Reducing Loss to Follow Up</t>
  </si>
  <si>
    <t>CSD</t>
  </si>
  <si>
    <t>Kaf, Wafaa</t>
  </si>
  <si>
    <t>Salud Para La Vida (Health for Life)</t>
  </si>
  <si>
    <t>Health Resources and Services Administration</t>
  </si>
  <si>
    <t>Access Family Care, Inc.</t>
  </si>
  <si>
    <t>White, Letitia</t>
  </si>
  <si>
    <t>Novel Meniere's Disease Diagnosis: Extratympanic Simultaneous Recording of ECochG &amp; ABR to Fast Click Rates Using CLAD Technique</t>
  </si>
  <si>
    <t>Hearing Health Foundation</t>
  </si>
  <si>
    <t>Hetzler, Tona</t>
  </si>
  <si>
    <t>MSMC</t>
  </si>
  <si>
    <t>MRI: Acquisition of a Laser Scanning Confocal Microscope to Support Inter-Disciplinary and Collaborative STEM Research and Education</t>
  </si>
  <si>
    <t>Equipment</t>
  </si>
  <si>
    <t>Garrad, Richard</t>
  </si>
  <si>
    <t>Smith, Joshua</t>
  </si>
  <si>
    <t>Hough, Lyon</t>
  </si>
  <si>
    <t>Proctor, Lisa</t>
  </si>
  <si>
    <t>Listening, Language, and Literacy Learning through SmartBoard Technology</t>
  </si>
  <si>
    <t>Sertoma, Inc.</t>
  </si>
  <si>
    <t>Does Simulation Based Training in Athletic Training Curricula Increase Students' Clinical Confidence and Competence in Cardiovascular Assessment Procedures?</t>
  </si>
  <si>
    <t>Mid-America Athletic Trainers' Association</t>
  </si>
  <si>
    <t>Tivener, Kristin</t>
  </si>
  <si>
    <t>Hickey, Dennis</t>
  </si>
  <si>
    <t>The Taiwan Relations Act: Time for Change?</t>
  </si>
  <si>
    <t>PLS</t>
  </si>
  <si>
    <t>Taiwan Foundation for Democracy</t>
  </si>
  <si>
    <t>CAR-1538 Background and Intensive Archarological Survey for New FOX Radio Tower in Doniphan, MO</t>
  </si>
  <si>
    <t>FOX Radio Network</t>
  </si>
  <si>
    <t>Cultural Resources Testing at Fort Gibson Lake</t>
  </si>
  <si>
    <t>US Army Corp of Engineers</t>
  </si>
  <si>
    <t>Statistical Research, Inc.</t>
  </si>
  <si>
    <t>CAR-1537 Clean Water Act/Cultural Resources Management Support, Fort Leonard Wood, Missouri</t>
  </si>
  <si>
    <t>Propagation and Culture of Arkansas Fatmucket, Lampsilis Powellii, for Population Restoration and Life History Study</t>
  </si>
  <si>
    <t>Arkansas State Game and Fish Commission</t>
  </si>
  <si>
    <t>Peoria Tribe Staff Training for Freshwater Mussel Propagation</t>
  </si>
  <si>
    <t>Peoria Tribe of Indians of Oklahoma</t>
  </si>
  <si>
    <t>Kim, Kyoungtae</t>
  </si>
  <si>
    <t>RUI: Molecular Links Between Yeast Dynamin-Like Protein Vps1 and Membrane Trafficking</t>
  </si>
  <si>
    <t>Sedaghat-Herati, Reza</t>
  </si>
  <si>
    <t>Atomic Force Microscopy for Nanoscale Characterization of Multifunctional Materials</t>
  </si>
  <si>
    <t>Air Force Office of Scientific Research</t>
  </si>
  <si>
    <t>Office of Naval Research</t>
  </si>
  <si>
    <t>Army Research Office</t>
  </si>
  <si>
    <t>Wanekaya, Adam</t>
  </si>
  <si>
    <t>Fulbright Visiting Scholar Program for the Palestinian Territories</t>
  </si>
  <si>
    <t>US Department of State</t>
  </si>
  <si>
    <t>Council for International Exchange of Scholars</t>
  </si>
  <si>
    <t>Hein, Stephanie</t>
  </si>
  <si>
    <t>Hospitality Leadership Academy</t>
  </si>
  <si>
    <t>HRA</t>
  </si>
  <si>
    <t>Guo, Kanghui</t>
  </si>
  <si>
    <t>Collaborative Research: Directional Multiscale Representations for Phenotypic Profiling in Neuronal Imaging</t>
  </si>
  <si>
    <t>Precise Radial Velocities in the Red and Near-Infrared</t>
  </si>
  <si>
    <t>Redd, Emmett</t>
  </si>
  <si>
    <t>Super-Turing Computation and Brain-Like Intelligence Renewal</t>
  </si>
  <si>
    <t>Robbins, Lynn</t>
  </si>
  <si>
    <t>Environmental Technical Analysis, Clean Water Act at Fort Leonard Wood</t>
  </si>
  <si>
    <t>Qiu, Xiaomin</t>
  </si>
  <si>
    <t>Advancing Risk and Vulnerability Assessment for Sinkhole Hazard</t>
  </si>
  <si>
    <t>Wu, Shuo-sheng</t>
  </si>
  <si>
    <t>MRI: Acquisition of a Gravity Meter for Geophysical Research</t>
  </si>
  <si>
    <t>Bowles, Elizabeth</t>
  </si>
  <si>
    <t>Probabilistic Monitoring of Select Oklahoma Waterbodies</t>
  </si>
  <si>
    <t>US Environmental Protection Agency</t>
  </si>
  <si>
    <t>Oklahoma State University</t>
  </si>
  <si>
    <t>Adolescent Girls Making a Difference: A STEM After-School Program Emphasizing Altruistic Goals</t>
  </si>
  <si>
    <t>Young-Jones, Adena</t>
  </si>
  <si>
    <t>Faucett, David</t>
  </si>
  <si>
    <t>Webster County Hazard Mitigation Plan 2015</t>
  </si>
  <si>
    <t>Federal Emergency Management Agency</t>
  </si>
  <si>
    <t>Missouri Emergency Management Agency</t>
  </si>
  <si>
    <t>Christian County Hazard Mitigation Plan 2015</t>
  </si>
  <si>
    <t>Blackwood, Randall</t>
  </si>
  <si>
    <t>The Season 2014-2015</t>
  </si>
  <si>
    <t>HHPA</t>
  </si>
  <si>
    <t>Camp, Susan</t>
  </si>
  <si>
    <t>Reynolds, Kristie</t>
  </si>
  <si>
    <t>FocusFirst Spot Vision Screener</t>
  </si>
  <si>
    <t>CASL</t>
  </si>
  <si>
    <t>Community Foundation of the Ozarks</t>
  </si>
  <si>
    <t>Grant External Evaluation Services</t>
  </si>
  <si>
    <t>Knight, Rachel</t>
  </si>
  <si>
    <t>Community Service Grant for TV</t>
  </si>
  <si>
    <t>BRD SVC</t>
  </si>
  <si>
    <t>Corporation for Public Broadcasting</t>
  </si>
  <si>
    <t>Community Service Grant for Radio</t>
  </si>
  <si>
    <t>Local Service Grant for TV</t>
  </si>
  <si>
    <t>Interconnection Grant for TV</t>
  </si>
  <si>
    <t>Wiley, Tammy</t>
  </si>
  <si>
    <t>Robinette, Stephen</t>
  </si>
  <si>
    <t>IP</t>
  </si>
  <si>
    <t>KSMU State Miscellaneous Income</t>
  </si>
  <si>
    <t>Missouri Public Broadcasting Corporation</t>
  </si>
  <si>
    <t>OPT State Miscellaneous Income</t>
  </si>
  <si>
    <t>Younger, A. Steven</t>
  </si>
  <si>
    <t>Keeth, Jonathan</t>
  </si>
  <si>
    <t>Equipment Development Task Agreement 03</t>
  </si>
  <si>
    <t>Applied Research</t>
  </si>
  <si>
    <t>The Comparison of Chicken Broths in the Treatment of Symptoms of Metabolic Syndrome</t>
  </si>
  <si>
    <t>Ningxia University Joint Education Program</t>
  </si>
  <si>
    <t>Ningxia University, P.R. China</t>
  </si>
  <si>
    <t>International</t>
  </si>
  <si>
    <t>Hainan University Teacher Training Program</t>
  </si>
  <si>
    <t>Hainan University</t>
  </si>
  <si>
    <t>People's Government of Ningxia Hui Autonomous Region Customized Training Task Order</t>
  </si>
  <si>
    <t>People's Government of Ningxia Hui Autonomous Region</t>
  </si>
  <si>
    <t>Centro Universitario do Estado do Para Task Order</t>
  </si>
  <si>
    <t>Centro Universitario do Estado do Para</t>
  </si>
  <si>
    <t>Wine School of Ningxia University Task Order</t>
  </si>
  <si>
    <t>Wine School of Nigxia University</t>
  </si>
  <si>
    <t>Quarter 1 Lease &amp; Affiliate Fees</t>
  </si>
  <si>
    <t>Quarter 2 Lease &amp; Affiliate Fees</t>
  </si>
  <si>
    <t>The Midwest Grapevine Tissue-Culture and Virus Testing Laboratory: Sustainable Phase</t>
  </si>
  <si>
    <t>Wilson, TaJuan</t>
  </si>
  <si>
    <t>TRIO Student Support Services Program - Springfield Campus</t>
  </si>
  <si>
    <t>TRIO</t>
  </si>
  <si>
    <t>3rd Quarter B Account Totals</t>
  </si>
  <si>
    <t>China EMBA Cohort 26</t>
  </si>
  <si>
    <t>15147</t>
  </si>
  <si>
    <t>Migrant Summer School Math Matters 2015</t>
  </si>
  <si>
    <t>Beckham, Tracy</t>
  </si>
  <si>
    <t>Nurse Anesthesia Traineeship Grant 2015</t>
  </si>
  <si>
    <t>Feeney, Sylvia M</t>
  </si>
  <si>
    <t>Albaugh, Rickey</t>
  </si>
  <si>
    <t>Anesthesia Live: Using Live Streaming in the OR for Training</t>
  </si>
  <si>
    <t>Poston, Tracey</t>
  </si>
  <si>
    <t>MSU Faculty Loan Program: DNAP Completion Program</t>
  </si>
  <si>
    <t>15141</t>
  </si>
  <si>
    <t>A Classic Approach to a Contemporary Minority Problem: Psychophsyiological Methods for Evaluating Sexual Orientation Prejudice</t>
  </si>
  <si>
    <t>American Psychological Foundation</t>
  </si>
  <si>
    <t>15150</t>
  </si>
  <si>
    <t>University Partnership Program - Year 3</t>
  </si>
  <si>
    <t>15161</t>
  </si>
  <si>
    <t>Peer Aggression by Promoting Peer Interactions: An Interpersonal Approach to Bullying Preventions</t>
  </si>
  <si>
    <t>15159</t>
  </si>
  <si>
    <t>Garland, Brett</t>
  </si>
  <si>
    <t>Domestic Violence Research Project for SAC Grant</t>
  </si>
  <si>
    <t>CRIM</t>
  </si>
  <si>
    <t>Bureau of Justice Assistance</t>
  </si>
  <si>
    <t>Missouri State Highway Patrol</t>
  </si>
  <si>
    <t>Malega, Ronald</t>
  </si>
  <si>
    <t>15129</t>
  </si>
  <si>
    <t>Propagation and Restoration of the Rabbitsfoot Mussel in Kansas</t>
  </si>
  <si>
    <t>Kansas Department of Wildlife, Parks and Tourism</t>
  </si>
  <si>
    <t>15137</t>
  </si>
  <si>
    <t>Understanding Extreme Horizontal Branch Stars via Asteroseismology</t>
  </si>
  <si>
    <t>15139</t>
  </si>
  <si>
    <t>Propagation and Captive Culture of Freshwater Mussels for Ohio River Restoration</t>
  </si>
  <si>
    <t>15148</t>
  </si>
  <si>
    <t>Precise Radial Velocity Wavelength Calibration</t>
  </si>
  <si>
    <t>Yale University</t>
  </si>
  <si>
    <t>15128</t>
  </si>
  <si>
    <t>Cox, Erica</t>
  </si>
  <si>
    <t>Watershed Center Educational Programs</t>
  </si>
  <si>
    <t>Watershed Committee of the Ozarks</t>
  </si>
  <si>
    <t>15126</t>
  </si>
  <si>
    <t>Marshfield Senior Center Grant Administration</t>
  </si>
  <si>
    <t>Wittorff-Sandgren, Dorothy</t>
  </si>
  <si>
    <t>15130</t>
  </si>
  <si>
    <t>Reichling, Susanna</t>
  </si>
  <si>
    <t>Show Me Steps to Continuing Education</t>
  </si>
  <si>
    <t>Institute of Museum &amp; Library Services</t>
  </si>
  <si>
    <t>Missouri State Library</t>
  </si>
  <si>
    <t>15142</t>
  </si>
  <si>
    <t>Johnson, Janelle</t>
  </si>
  <si>
    <t>Scholarly Information Seeking Habits &amp; Behaviors of Missouri State University Faculty</t>
  </si>
  <si>
    <t>Amigos</t>
  </si>
  <si>
    <t>15152</t>
  </si>
  <si>
    <t>Get Your Pics on Route 66: A Photoa nd Videographic Documentation Project of Springfield, MO</t>
  </si>
  <si>
    <t>National Park Service</t>
  </si>
  <si>
    <t>15144</t>
  </si>
  <si>
    <t>Mercy Foundation</t>
  </si>
  <si>
    <t>3rd Quarter Lease &amp; Affiliate Fees - JVIC</t>
  </si>
  <si>
    <t>1st Quarter Lease &amp; Affiliate Fees - Incubator</t>
  </si>
  <si>
    <t>2nd Quarter Lease &amp; Affiliate Fees - Incubator</t>
  </si>
  <si>
    <t>3rd Quarter Lease &amp; Affiliate Fees - Incubator</t>
  </si>
  <si>
    <t>15146</t>
  </si>
  <si>
    <t>Federal AHEC Cooperative Agreement</t>
  </si>
  <si>
    <t>AT Still University</t>
  </si>
  <si>
    <t>15145</t>
  </si>
  <si>
    <t>Branton, Michelle</t>
  </si>
  <si>
    <t>ESL Initiative</t>
  </si>
  <si>
    <t>Dollar General Literacy Foundation</t>
  </si>
  <si>
    <t>15143</t>
  </si>
  <si>
    <t>Lancaster, Dennis</t>
  </si>
  <si>
    <t>TRIO Student Support Services Program - West Plains Campus</t>
  </si>
  <si>
    <t>15153</t>
  </si>
  <si>
    <t>Moore, Renee</t>
  </si>
  <si>
    <t>Kids' Learning Center - CPRC</t>
  </si>
  <si>
    <t>Dr. Scholl Foundation</t>
  </si>
  <si>
    <t>15160</t>
  </si>
  <si>
    <t>Schneider, Scott</t>
  </si>
  <si>
    <t>MSU West Plains Outdoor Recycling Receptacles</t>
  </si>
  <si>
    <t>Missouri Department of Natural Resources</t>
  </si>
  <si>
    <t>Wooden, Shannon</t>
  </si>
  <si>
    <t>Revising Illness Stories: Critical Listening and Constructive Collaboration</t>
  </si>
  <si>
    <t>National Writing Project College Ready Writer Program</t>
  </si>
  <si>
    <t>SEED Teacher Leadership Development Grant</t>
  </si>
  <si>
    <t>Missouri Fine Arts Academy</t>
  </si>
  <si>
    <t>Greater Kansas City Writing Project NWP SEED Teacher Leadership Development Grant</t>
  </si>
  <si>
    <t>Kline, Katie</t>
  </si>
  <si>
    <t>4th Quarter B Account Totals</t>
  </si>
  <si>
    <t>Regional Partnership Grant: Preserving Families Through Partnership Together</t>
  </si>
  <si>
    <t>Alternative Opportunities, Inc.</t>
  </si>
  <si>
    <t>Blindness/Low Vision/Orientation &amp; Mobility Tuition Grant</t>
  </si>
  <si>
    <t>High Quality Care for All Children: Focus on Special Needs of Foster and Adoptive Children and Families</t>
  </si>
  <si>
    <t>Missouri Preschool Project</t>
  </si>
  <si>
    <t>Cemore Brigden, Joanna</t>
  </si>
  <si>
    <t>English Language Arts and Mathematics Learning Standards Implementation</t>
  </si>
  <si>
    <t>Anti Cancer RNA Nanoconjugates</t>
  </si>
  <si>
    <t>National Institutes of Health</t>
  </si>
  <si>
    <t>Kansas State University</t>
  </si>
  <si>
    <t>Universal Newborn Hearing Screening: Reducing Lost to Follow Up</t>
  </si>
  <si>
    <t>Clinical Education Research</t>
  </si>
  <si>
    <t>Physician Assistant Education Association</t>
  </si>
  <si>
    <t>Saint Louis University</t>
  </si>
  <si>
    <t>Misouri Mentoring Project</t>
  </si>
  <si>
    <t>Missouri Department of Social Services</t>
  </si>
  <si>
    <t>Engler, Karen</t>
  </si>
  <si>
    <t>Cochlear Implant Consultation DESE</t>
  </si>
  <si>
    <t>Education of the Deaf &amp; Hard of Hearing (EDHH) Scholarship Program</t>
  </si>
  <si>
    <t>Claborn, David</t>
  </si>
  <si>
    <t>Landscape Epidemiology of Ticks and Tick-Borne Disease Agents in the Missouri Ozarks</t>
  </si>
  <si>
    <t>MPH</t>
  </si>
  <si>
    <t>Thompson, Kip</t>
  </si>
  <si>
    <t>Sims-Giddens, Susan</t>
  </si>
  <si>
    <t>NUR</t>
  </si>
  <si>
    <t>Williamson, Elizabeth</t>
  </si>
  <si>
    <t>Is Ther ean Association Between Accuracy of Movement and Osteoarthritis?</t>
  </si>
  <si>
    <t>PT</t>
  </si>
  <si>
    <t>Arthritis Foundation</t>
  </si>
  <si>
    <t>Development Research</t>
  </si>
  <si>
    <t>Audiology Consultant - Newborn Hearing Screening</t>
  </si>
  <si>
    <t>Deaf/HH On-Line Community of Practice Year 7</t>
  </si>
  <si>
    <t>Oetting, Tara</t>
  </si>
  <si>
    <t>Baldwin, Julie</t>
  </si>
  <si>
    <t>Research on Efficacy of Different Contraband Interdiction Modalities Used in Correctional Facilities: Exploring Use and Evaluating Implementation and Efficacy</t>
  </si>
  <si>
    <t>National Institute of Justice</t>
  </si>
  <si>
    <t>Multi-site Evaluations of Courts on the Frontline: Systematically Assessing Implementation and Intermediate Outcomes in Veterans Treatment Courts</t>
  </si>
  <si>
    <t>Beyond Intermediate Outcomes: Veterans Treatment Court Outcomes, Implementation, Costs, and Benefits</t>
  </si>
  <si>
    <t>Evaluation Services for Face Forward Serving Juvenile Offenders Grant</t>
  </si>
  <si>
    <t>Saint Louis Agency on Training and Employment</t>
  </si>
  <si>
    <t>United States Military Veteran Suicide Decendents: A Multi-Level Examination of Risk Factors</t>
  </si>
  <si>
    <t>Stout, Michael</t>
  </si>
  <si>
    <t>S&amp;A</t>
  </si>
  <si>
    <t>Archaeological Survey of 21.5 Acres at the Lake of the Ozarks Recreational Area (LORA)</t>
  </si>
  <si>
    <t>Collaborative Research: Parameter tuning and validation of sea ice model for the Southern Ocean using remotely sensed ice thickness and snow depth</t>
  </si>
  <si>
    <t>Collaborative Research: Gravity constraints on the flexure, isostasy and mantle structure of the West Antarctic Rift around Ross Island, Antarctica</t>
  </si>
  <si>
    <t>MORE KIWIS: Missouri State University Radial Velocity Echelle Kiwistar Wiyn Spectrometer</t>
  </si>
  <si>
    <t>DMREF Collaborative Research: Predictive Modeling of Polymer-Derived Ceramics: Discovering Methods for the Intelligent Design and Fabrication of Complex Disordered Solids</t>
  </si>
  <si>
    <t>Little Otter Creek Topeka Shiner Survey</t>
  </si>
  <si>
    <t>Olsson and Associates</t>
  </si>
  <si>
    <t>Kovacs, Laszlo</t>
  </si>
  <si>
    <t>Adapting perennial crops for climate change: Graft transmissible effects of rootstocks on grapevine shoots</t>
  </si>
  <si>
    <t>Partnership to Conduct Vital Signs Monitoring of Natural Resources in 15 NPS Units</t>
  </si>
  <si>
    <t>Fire Effects Monitoring in Central Great Plains NPS Units</t>
  </si>
  <si>
    <t>Schweiger, Paul</t>
  </si>
  <si>
    <t>Determining the Geological Makeup of the South Napa Earthquake and the Surrounding Region, California Using Gravity Data</t>
  </si>
  <si>
    <t>Precise Red and Near-Infrared Radial Velocity Follow-up of TESS objects of interest</t>
  </si>
  <si>
    <t>Validation and Improvement of Sea Ice Model for the Southern Ocean Using Remote Sensing Data Sets of Ice Thickness and Snow Depth</t>
  </si>
  <si>
    <t>Curators for the University of Missouri</t>
  </si>
  <si>
    <t>FY16 Regional Transportation Planning Program</t>
  </si>
  <si>
    <t>US Department of Transportation</t>
  </si>
  <si>
    <t>Missouri Department of Transportation</t>
  </si>
  <si>
    <t>Lake of the Ozarks Key Stakeholders</t>
  </si>
  <si>
    <t>Lake of the Ozarks Council of Local Governments</t>
  </si>
  <si>
    <t>Ray, Jason</t>
  </si>
  <si>
    <t>Mining Sediment in Viburnum Trend Streams</t>
  </si>
  <si>
    <t>Mark Twain NF Watershed Monitoring Project</t>
  </si>
  <si>
    <t>US Forest Service</t>
  </si>
  <si>
    <t>Masterson, Julie</t>
  </si>
  <si>
    <t>Improving Retention in First-Generation Students</t>
  </si>
  <si>
    <t>GRAD</t>
  </si>
  <si>
    <t>Wood, Kelly</t>
  </si>
  <si>
    <t>McCroskey, Marilyn</t>
  </si>
  <si>
    <t>Show Me Steps to Continuing Education Grant</t>
  </si>
  <si>
    <t>Task Order 01 Trans-Abdominal Gastric Surgical System</t>
  </si>
  <si>
    <t>Mercy Medical Research Institute</t>
  </si>
  <si>
    <t>Task Order 02 Trans-Abdominal Gastric Surgical System</t>
  </si>
  <si>
    <t>Jankovic, Aleksandar</t>
  </si>
  <si>
    <t>Laser Assisted Measuring Device</t>
  </si>
  <si>
    <t>Kenneth Jacobs</t>
  </si>
  <si>
    <t>Speer, Robert</t>
  </si>
  <si>
    <t>The Effects of Competing Commercially Available Broths on the Gut Microbiome</t>
  </si>
  <si>
    <t>Therapeutic Potential of Cannabis in Neurological Disease: MOA</t>
  </si>
  <si>
    <t>Gelstat Corporation</t>
  </si>
  <si>
    <t>Broth Compositions and Their Uses as Prebiotics</t>
  </si>
  <si>
    <t>The Protein Efficiency Digestability of Different Protein Sources: Study 2</t>
  </si>
  <si>
    <t>Implantable Enzymatic Fuel Cell to Power Next Generation Neurotechnology</t>
  </si>
  <si>
    <t>Defense Advanced Research Projects Agency</t>
  </si>
  <si>
    <t>The Validation of the use of Tuning Elements in Alleviating Inflammation and Promoting Wound Healing: Histology</t>
  </si>
  <si>
    <t>Missouri State University, REMI</t>
  </si>
  <si>
    <t>4th Quarter Lease &amp; Affiliate Fees - JVIC</t>
  </si>
  <si>
    <t>4th Quarter Lease &amp; Affiliate Fees - Incubator</t>
  </si>
  <si>
    <t>FAST Partnership Program</t>
  </si>
  <si>
    <t>US Small Business Administration</t>
  </si>
  <si>
    <t>SBDC Portable Assistance Program for West Plains</t>
  </si>
  <si>
    <t>Small Business Development Center</t>
  </si>
  <si>
    <t>Integration of Conservation and Agriculture Demonstrations on Journagan Ranch</t>
  </si>
  <si>
    <t>Missouri Department of Conservation</t>
  </si>
  <si>
    <t>Chen, Li-Ling</t>
  </si>
  <si>
    <t>Genetic Study of Rooting Ability in Vitis Aestivalis-Derived 'Norton' Grape</t>
  </si>
  <si>
    <t>Increasing Graduate Education Capacities to Meet Employment Demands in Agriculture thru a Cooperative Master's Degree in Agriculture</t>
  </si>
  <si>
    <t>Goerndt, Michael</t>
  </si>
  <si>
    <t>Hwang, Chin-Feng</t>
  </si>
  <si>
    <t>Odneal, Marilyn</t>
  </si>
  <si>
    <t>High Tunnel Production/Rotation of Primocane Bearing Raspberries in Grow Bags</t>
  </si>
  <si>
    <t>Continuous Evaluation of Seven new Grape Varieties from the Cross of Norton and Cabernet Sauvignon</t>
  </si>
  <si>
    <t>The Midwest Center of NCPN-Grapes</t>
  </si>
  <si>
    <t>Hart, James</t>
  </si>
  <si>
    <t>From Dreams to Robots</t>
  </si>
  <si>
    <t>American Honda Foundation</t>
  </si>
  <si>
    <t>Hensley, Ronald</t>
  </si>
  <si>
    <t>Tree Resource Improvement and Maintenance (TRIM) Grant</t>
  </si>
  <si>
    <t>Ackerson, Amy</t>
  </si>
  <si>
    <t>AT-WORk</t>
  </si>
  <si>
    <t>Bassham, Donna</t>
  </si>
  <si>
    <t>TRIM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</si>
</sst>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B9AB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49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right" vertical="center"/>
    </xf>
    <xf numFmtId="49" fontId="4" fillId="3" borderId="0" xfId="0" applyNumberFormat="1" applyFont="1" applyFill="1"/>
    <xf numFmtId="164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165" fontId="4" fillId="3" borderId="0" xfId="1" applyNumberFormat="1" applyFont="1" applyFill="1" applyAlignment="1">
      <alignment horizontal="right"/>
    </xf>
    <xf numFmtId="0" fontId="6" fillId="0" borderId="0" xfId="0" applyFont="1" applyFill="1"/>
    <xf numFmtId="164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5" fontId="6" fillId="4" borderId="1" xfId="1" applyNumberFormat="1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 applyAlignment="1">
      <alignment horizontal="right"/>
    </xf>
    <xf numFmtId="0" fontId="5" fillId="0" borderId="0" xfId="0" applyFont="1" applyFill="1"/>
    <xf numFmtId="49" fontId="5" fillId="5" borderId="0" xfId="0" applyNumberFormat="1" applyFont="1" applyFill="1"/>
    <xf numFmtId="164" fontId="5" fillId="5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49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right" wrapText="1"/>
    </xf>
    <xf numFmtId="0" fontId="5" fillId="5" borderId="0" xfId="0" applyFont="1" applyFill="1"/>
    <xf numFmtId="0" fontId="5" fillId="5" borderId="0" xfId="0" applyFont="1" applyFill="1" applyAlignment="1">
      <alignment horizontal="right"/>
    </xf>
    <xf numFmtId="165" fontId="5" fillId="5" borderId="0" xfId="1" applyNumberFormat="1" applyFont="1" applyFill="1" applyAlignment="1">
      <alignment horizontal="righ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5" fontId="0" fillId="0" borderId="0" xfId="1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7" fillId="3" borderId="0" xfId="0" applyNumberFormat="1" applyFont="1" applyFill="1"/>
    <xf numFmtId="164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right" wrapText="1"/>
    </xf>
    <xf numFmtId="0" fontId="7" fillId="3" borderId="0" xfId="0" applyFont="1" applyFill="1"/>
    <xf numFmtId="0" fontId="7" fillId="3" borderId="0" xfId="0" applyFont="1" applyFill="1" applyAlignment="1">
      <alignment horizontal="right"/>
    </xf>
    <xf numFmtId="165" fontId="7" fillId="3" borderId="0" xfId="1" applyNumberFormat="1" applyFont="1" applyFill="1" applyAlignment="1">
      <alignment horizontal="right"/>
    </xf>
    <xf numFmtId="0" fontId="8" fillId="0" borderId="0" xfId="0" applyFont="1"/>
    <xf numFmtId="0" fontId="9" fillId="0" borderId="0" xfId="0" applyFont="1"/>
    <xf numFmtId="42" fontId="0" fillId="0" borderId="1" xfId="0" applyNumberFormat="1" applyBorder="1"/>
    <xf numFmtId="16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42" fontId="0" fillId="0" borderId="1" xfId="1" applyNumberFormat="1" applyFont="1" applyBorder="1" applyAlignment="1">
      <alignment horizontal="right"/>
    </xf>
    <xf numFmtId="42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2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4"/>
  <sheetViews>
    <sheetView showGridLines="0" tabSelected="1" zoomScale="85" zoomScaleNormal="85" workbookViewId="0">
      <pane ySplit="2" topLeftCell="A3" activePane="bottomLeft" state="frozen"/>
      <selection pane="bottomLeft" activeCell="E5" sqref="E5"/>
    </sheetView>
  </sheetViews>
  <sheetFormatPr defaultRowHeight="15" x14ac:dyDescent="0.25"/>
  <cols>
    <col min="1" max="2" width="2.7109375" customWidth="1"/>
    <col min="3" max="3" width="13.7109375" style="45" customWidth="1"/>
    <col min="4" max="4" width="13.7109375" style="46" customWidth="1"/>
    <col min="5" max="5" width="30.7109375" style="50" customWidth="1"/>
    <col min="6" max="6" width="40.7109375" style="48" customWidth="1"/>
    <col min="7" max="8" width="13.7109375" style="47" customWidth="1"/>
    <col min="9" max="9" width="30.7109375" style="48" customWidth="1"/>
    <col min="10" max="10" width="13.7109375" style="47" customWidth="1"/>
    <col min="11" max="11" width="30.7109375" customWidth="1"/>
    <col min="12" max="12" width="13.7109375" customWidth="1"/>
    <col min="13" max="13" width="28.85546875" style="49" customWidth="1"/>
  </cols>
  <sheetData>
    <row r="1" spans="1:13" ht="33.7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6.25" x14ac:dyDescent="0.25">
      <c r="A2" s="2" t="s">
        <v>1</v>
      </c>
      <c r="B2" s="3"/>
      <c r="C2" s="4"/>
      <c r="D2" s="5"/>
      <c r="E2" s="2"/>
      <c r="F2" s="6"/>
      <c r="G2" s="1"/>
      <c r="H2" s="1"/>
      <c r="I2" s="7"/>
      <c r="J2" s="72"/>
      <c r="K2" s="7"/>
      <c r="L2" s="7" t="s">
        <v>2</v>
      </c>
      <c r="M2" s="8">
        <f>M3+M6+M40+M55+M116+M202+M248+M404+M408+M413+M421+M428+M453+M584+M621+M626</f>
        <v>52674919.701666676</v>
      </c>
    </row>
    <row r="3" spans="1:13" s="61" customFormat="1" ht="27.75" customHeight="1" x14ac:dyDescent="0.35">
      <c r="A3" s="51" t="s">
        <v>3</v>
      </c>
      <c r="B3" s="51"/>
      <c r="C3" s="52"/>
      <c r="D3" s="53"/>
      <c r="E3" s="54"/>
      <c r="F3" s="55"/>
      <c r="G3" s="56"/>
      <c r="H3" s="56"/>
      <c r="I3" s="57"/>
      <c r="J3" s="56"/>
      <c r="K3" s="58"/>
      <c r="L3" s="59" t="s">
        <v>2</v>
      </c>
      <c r="M3" s="60">
        <f>SUM(M5:M5)</f>
        <v>0</v>
      </c>
    </row>
    <row r="4" spans="1:13" ht="36.75" customHeight="1" x14ac:dyDescent="0.3">
      <c r="A4" s="19"/>
      <c r="B4" s="19"/>
      <c r="C4" s="20" t="s">
        <v>4</v>
      </c>
      <c r="D4" s="21" t="s">
        <v>5</v>
      </c>
      <c r="E4" s="22" t="s">
        <v>6</v>
      </c>
      <c r="F4" s="23" t="s">
        <v>7</v>
      </c>
      <c r="G4" s="24" t="s">
        <v>8</v>
      </c>
      <c r="H4" s="24" t="s">
        <v>9</v>
      </c>
      <c r="I4" s="23" t="s">
        <v>10</v>
      </c>
      <c r="J4" s="23" t="s">
        <v>11</v>
      </c>
      <c r="K4" s="24" t="s">
        <v>12</v>
      </c>
      <c r="L4" s="24" t="s">
        <v>13</v>
      </c>
      <c r="M4" s="25" t="s">
        <v>14</v>
      </c>
    </row>
    <row r="5" spans="1:13" x14ac:dyDescent="0.25">
      <c r="C5" s="26"/>
      <c r="D5" s="27"/>
      <c r="E5" s="28"/>
      <c r="F5" s="29"/>
      <c r="G5" s="30"/>
      <c r="H5" s="30"/>
      <c r="I5" s="29"/>
      <c r="J5" s="30"/>
      <c r="K5" s="31"/>
      <c r="L5" s="31"/>
      <c r="M5" s="32"/>
    </row>
    <row r="6" spans="1:13" s="62" customFormat="1" ht="31.5" customHeight="1" x14ac:dyDescent="0.35">
      <c r="A6" s="51" t="s">
        <v>15</v>
      </c>
      <c r="B6" s="51"/>
      <c r="C6" s="52"/>
      <c r="D6" s="53"/>
      <c r="E6" s="54"/>
      <c r="F6" s="55"/>
      <c r="G6" s="56"/>
      <c r="H6" s="56"/>
      <c r="I6" s="57"/>
      <c r="J6" s="56"/>
      <c r="K6" s="58"/>
      <c r="L6" s="59" t="s">
        <v>2</v>
      </c>
      <c r="M6" s="60">
        <f>M7+M31</f>
        <v>971334.09</v>
      </c>
    </row>
    <row r="7" spans="1:13" ht="21" x14ac:dyDescent="0.35">
      <c r="A7" s="33"/>
      <c r="B7" s="34" t="s">
        <v>15</v>
      </c>
      <c r="C7" s="35"/>
      <c r="D7" s="36"/>
      <c r="E7" s="37"/>
      <c r="F7" s="38"/>
      <c r="G7" s="39"/>
      <c r="H7" s="39"/>
      <c r="I7" s="40"/>
      <c r="J7" s="39"/>
      <c r="K7" s="41"/>
      <c r="L7" s="42" t="s">
        <v>2</v>
      </c>
      <c r="M7" s="43">
        <f>SUM(M9:M30)</f>
        <v>873595.09</v>
      </c>
    </row>
    <row r="8" spans="1:13" ht="37.5" x14ac:dyDescent="0.3">
      <c r="A8" s="19"/>
      <c r="B8" s="19"/>
      <c r="C8" s="20" t="s">
        <v>4</v>
      </c>
      <c r="D8" s="21" t="s">
        <v>5</v>
      </c>
      <c r="E8" s="22" t="s">
        <v>6</v>
      </c>
      <c r="F8" s="23" t="s">
        <v>7</v>
      </c>
      <c r="G8" s="24" t="s">
        <v>8</v>
      </c>
      <c r="H8" s="24" t="s">
        <v>9</v>
      </c>
      <c r="I8" s="23" t="s">
        <v>10</v>
      </c>
      <c r="J8" s="23" t="s">
        <v>11</v>
      </c>
      <c r="K8" s="24" t="s">
        <v>12</v>
      </c>
      <c r="L8" s="24" t="s">
        <v>13</v>
      </c>
      <c r="M8" s="25" t="s">
        <v>14</v>
      </c>
    </row>
    <row r="9" spans="1:13" ht="60" x14ac:dyDescent="0.25">
      <c r="C9" s="26">
        <v>41855</v>
      </c>
      <c r="D9" s="27" t="s">
        <v>16</v>
      </c>
      <c r="E9" s="28" t="s">
        <v>146</v>
      </c>
      <c r="F9" s="29" t="s">
        <v>18</v>
      </c>
      <c r="G9" s="30" t="s">
        <v>147</v>
      </c>
      <c r="H9" s="30" t="s">
        <v>148</v>
      </c>
      <c r="I9" s="29" t="s">
        <v>21</v>
      </c>
      <c r="J9" s="30" t="s">
        <v>22</v>
      </c>
      <c r="K9" s="31" t="s">
        <v>23</v>
      </c>
      <c r="L9" s="31" t="s">
        <v>24</v>
      </c>
      <c r="M9" s="32">
        <v>53700</v>
      </c>
    </row>
    <row r="10" spans="1:13" ht="60" x14ac:dyDescent="0.25">
      <c r="C10" s="26">
        <v>41855</v>
      </c>
      <c r="D10" s="27" t="s">
        <v>16</v>
      </c>
      <c r="E10" s="28" t="s">
        <v>17</v>
      </c>
      <c r="F10" s="29" t="s">
        <v>18</v>
      </c>
      <c r="G10" s="30" t="s">
        <v>19</v>
      </c>
      <c r="H10" s="30" t="s">
        <v>20</v>
      </c>
      <c r="I10" s="29" t="s">
        <v>21</v>
      </c>
      <c r="J10" s="30" t="s">
        <v>22</v>
      </c>
      <c r="K10" s="31" t="s">
        <v>23</v>
      </c>
      <c r="L10" s="31" t="s">
        <v>24</v>
      </c>
      <c r="M10" s="32">
        <v>53700</v>
      </c>
    </row>
    <row r="11" spans="1:13" ht="45" x14ac:dyDescent="0.25">
      <c r="C11" s="26">
        <v>41901</v>
      </c>
      <c r="D11" s="27">
        <v>15036</v>
      </c>
      <c r="E11" s="28" t="s">
        <v>210</v>
      </c>
      <c r="F11" s="29" t="s">
        <v>211</v>
      </c>
      <c r="G11" s="30" t="s">
        <v>19</v>
      </c>
      <c r="H11" s="30" t="s">
        <v>20</v>
      </c>
      <c r="I11" s="29" t="s">
        <v>31</v>
      </c>
      <c r="J11" s="30" t="s">
        <v>32</v>
      </c>
      <c r="K11" s="44" t="s">
        <v>212</v>
      </c>
      <c r="L11" s="30" t="s">
        <v>52</v>
      </c>
      <c r="M11" s="63">
        <v>13277</v>
      </c>
    </row>
    <row r="12" spans="1:13" ht="45" x14ac:dyDescent="0.25">
      <c r="C12" s="26">
        <v>41901</v>
      </c>
      <c r="D12" s="27">
        <v>15036</v>
      </c>
      <c r="E12" s="28" t="s">
        <v>213</v>
      </c>
      <c r="F12" s="29" t="s">
        <v>211</v>
      </c>
      <c r="G12" s="30" t="s">
        <v>19</v>
      </c>
      <c r="H12" s="30" t="s">
        <v>20</v>
      </c>
      <c r="I12" s="29" t="s">
        <v>31</v>
      </c>
      <c r="J12" s="30" t="s">
        <v>32</v>
      </c>
      <c r="K12" s="44" t="s">
        <v>212</v>
      </c>
      <c r="L12" s="30" t="s">
        <v>52</v>
      </c>
      <c r="M12" s="63">
        <v>13277</v>
      </c>
    </row>
    <row r="13" spans="1:13" ht="30" x14ac:dyDescent="0.25">
      <c r="C13" s="26">
        <v>41906</v>
      </c>
      <c r="D13" s="27">
        <v>15045</v>
      </c>
      <c r="E13" s="28" t="s">
        <v>213</v>
      </c>
      <c r="F13" s="29" t="s">
        <v>214</v>
      </c>
      <c r="G13" s="30" t="s">
        <v>19</v>
      </c>
      <c r="H13" s="30" t="s">
        <v>20</v>
      </c>
      <c r="I13" s="29" t="s">
        <v>215</v>
      </c>
      <c r="J13" s="30" t="s">
        <v>54</v>
      </c>
      <c r="K13" s="44" t="s">
        <v>23</v>
      </c>
      <c r="L13" s="30" t="s">
        <v>52</v>
      </c>
      <c r="M13" s="63">
        <v>3000</v>
      </c>
    </row>
    <row r="14" spans="1:13" x14ac:dyDescent="0.25">
      <c r="C14" s="26">
        <v>41912</v>
      </c>
      <c r="D14" s="27" t="s">
        <v>216</v>
      </c>
      <c r="E14" s="28" t="s">
        <v>213</v>
      </c>
      <c r="F14" s="29" t="s">
        <v>217</v>
      </c>
      <c r="G14" s="30" t="s">
        <v>19</v>
      </c>
      <c r="H14" s="30" t="s">
        <v>20</v>
      </c>
      <c r="I14" s="29" t="s">
        <v>212</v>
      </c>
      <c r="J14" s="30" t="s">
        <v>51</v>
      </c>
      <c r="K14" s="44" t="s">
        <v>212</v>
      </c>
      <c r="L14" s="30" t="s">
        <v>33</v>
      </c>
      <c r="M14" s="63">
        <v>15225</v>
      </c>
    </row>
    <row r="15" spans="1:13" x14ac:dyDescent="0.25">
      <c r="C15" s="73">
        <v>42004</v>
      </c>
      <c r="D15" s="77" t="s">
        <v>216</v>
      </c>
      <c r="E15" s="67" t="s">
        <v>213</v>
      </c>
      <c r="F15" s="67" t="s">
        <v>441</v>
      </c>
      <c r="G15" s="75" t="s">
        <v>19</v>
      </c>
      <c r="H15" s="75" t="s">
        <v>20</v>
      </c>
      <c r="I15" s="67" t="s">
        <v>212</v>
      </c>
      <c r="J15" s="75" t="s">
        <v>51</v>
      </c>
      <c r="K15" s="67" t="s">
        <v>212</v>
      </c>
      <c r="L15" s="75" t="s">
        <v>33</v>
      </c>
      <c r="M15" s="76">
        <v>100</v>
      </c>
    </row>
    <row r="16" spans="1:13" ht="60" x14ac:dyDescent="0.25">
      <c r="C16" s="26">
        <v>41855</v>
      </c>
      <c r="D16" s="27" t="s">
        <v>16</v>
      </c>
      <c r="E16" s="28" t="s">
        <v>25</v>
      </c>
      <c r="F16" s="29" t="s">
        <v>18</v>
      </c>
      <c r="G16" s="30" t="s">
        <v>19</v>
      </c>
      <c r="H16" s="30" t="s">
        <v>20</v>
      </c>
      <c r="I16" s="29" t="s">
        <v>21</v>
      </c>
      <c r="J16" s="30" t="s">
        <v>22</v>
      </c>
      <c r="K16" s="31" t="s">
        <v>23</v>
      </c>
      <c r="L16" s="31" t="s">
        <v>24</v>
      </c>
      <c r="M16" s="32">
        <v>71600</v>
      </c>
    </row>
    <row r="17" spans="1:13" ht="45" x14ac:dyDescent="0.25">
      <c r="C17" s="26">
        <v>41901</v>
      </c>
      <c r="D17" s="27">
        <v>15036</v>
      </c>
      <c r="E17" s="28" t="s">
        <v>218</v>
      </c>
      <c r="F17" s="29" t="s">
        <v>211</v>
      </c>
      <c r="G17" s="30" t="s">
        <v>19</v>
      </c>
      <c r="H17" s="30" t="s">
        <v>20</v>
      </c>
      <c r="I17" s="29" t="s">
        <v>31</v>
      </c>
      <c r="J17" s="30" t="s">
        <v>32</v>
      </c>
      <c r="K17" s="44" t="s">
        <v>212</v>
      </c>
      <c r="L17" s="30" t="s">
        <v>52</v>
      </c>
      <c r="M17" s="63">
        <v>2951</v>
      </c>
    </row>
    <row r="18" spans="1:13" ht="60" x14ac:dyDescent="0.25">
      <c r="C18" s="73">
        <v>41955</v>
      </c>
      <c r="D18" s="74">
        <v>15086</v>
      </c>
      <c r="E18" s="67" t="s">
        <v>436</v>
      </c>
      <c r="F18" s="67" t="s">
        <v>437</v>
      </c>
      <c r="G18" s="75" t="s">
        <v>438</v>
      </c>
      <c r="H18" s="75" t="s">
        <v>20</v>
      </c>
      <c r="I18" s="67" t="s">
        <v>439</v>
      </c>
      <c r="J18" s="75" t="s">
        <v>54</v>
      </c>
      <c r="K18" s="67" t="s">
        <v>440</v>
      </c>
      <c r="L18" s="75" t="s">
        <v>52</v>
      </c>
      <c r="M18" s="76">
        <v>215241.09</v>
      </c>
    </row>
    <row r="19" spans="1:13" x14ac:dyDescent="0.25">
      <c r="C19" s="73">
        <v>41992</v>
      </c>
      <c r="D19" s="74">
        <v>15110</v>
      </c>
      <c r="E19" s="67" t="s">
        <v>442</v>
      </c>
      <c r="F19" s="67" t="s">
        <v>443</v>
      </c>
      <c r="G19" s="75" t="s">
        <v>444</v>
      </c>
      <c r="H19" s="75" t="s">
        <v>20</v>
      </c>
      <c r="I19" s="67" t="s">
        <v>408</v>
      </c>
      <c r="J19" s="75" t="s">
        <v>32</v>
      </c>
      <c r="K19" s="67" t="s">
        <v>212</v>
      </c>
      <c r="L19" s="75" t="s">
        <v>52</v>
      </c>
      <c r="M19" s="76">
        <v>10000</v>
      </c>
    </row>
    <row r="20" spans="1:13" x14ac:dyDescent="0.25">
      <c r="C20" s="26">
        <v>42094</v>
      </c>
      <c r="D20" s="27" t="s">
        <v>216</v>
      </c>
      <c r="E20" s="28" t="s">
        <v>213</v>
      </c>
      <c r="F20" s="29" t="s">
        <v>574</v>
      </c>
      <c r="G20" s="30" t="s">
        <v>19</v>
      </c>
      <c r="H20" s="30" t="s">
        <v>20</v>
      </c>
      <c r="I20" s="29" t="s">
        <v>212</v>
      </c>
      <c r="J20" s="30" t="s">
        <v>51</v>
      </c>
      <c r="K20" s="44" t="s">
        <v>212</v>
      </c>
      <c r="L20" s="30" t="s">
        <v>33</v>
      </c>
      <c r="M20" s="32">
        <v>450</v>
      </c>
    </row>
    <row r="21" spans="1:13" ht="30" x14ac:dyDescent="0.25">
      <c r="C21" s="83">
        <v>42102</v>
      </c>
      <c r="D21" s="84">
        <v>15157</v>
      </c>
      <c r="E21" s="85" t="s">
        <v>652</v>
      </c>
      <c r="F21" s="85" t="s">
        <v>653</v>
      </c>
      <c r="G21" s="86" t="s">
        <v>19</v>
      </c>
      <c r="H21" s="86" t="s">
        <v>20</v>
      </c>
      <c r="I21" s="85" t="s">
        <v>270</v>
      </c>
      <c r="J21" s="86" t="s">
        <v>54</v>
      </c>
      <c r="K21" s="85" t="s">
        <v>212</v>
      </c>
      <c r="L21" s="86" t="s">
        <v>52</v>
      </c>
      <c r="M21" s="87">
        <v>5000</v>
      </c>
    </row>
    <row r="22" spans="1:13" ht="30" x14ac:dyDescent="0.25">
      <c r="C22" s="83">
        <v>42136</v>
      </c>
      <c r="D22" s="84">
        <v>15188</v>
      </c>
      <c r="E22" s="85" t="s">
        <v>210</v>
      </c>
      <c r="F22" s="85" t="s">
        <v>654</v>
      </c>
      <c r="G22" s="86" t="s">
        <v>147</v>
      </c>
      <c r="H22" s="86" t="s">
        <v>20</v>
      </c>
      <c r="I22" s="85" t="s">
        <v>21</v>
      </c>
      <c r="J22" s="86" t="s">
        <v>22</v>
      </c>
      <c r="K22" s="85" t="s">
        <v>23</v>
      </c>
      <c r="L22" s="86" t="s">
        <v>52</v>
      </c>
      <c r="M22" s="87">
        <f>190000*30%</f>
        <v>57000</v>
      </c>
    </row>
    <row r="23" spans="1:13" ht="30" x14ac:dyDescent="0.25">
      <c r="C23" s="83">
        <v>42136</v>
      </c>
      <c r="D23" s="84">
        <v>15188</v>
      </c>
      <c r="E23" s="85" t="s">
        <v>213</v>
      </c>
      <c r="F23" s="85" t="s">
        <v>654</v>
      </c>
      <c r="G23" s="86" t="s">
        <v>147</v>
      </c>
      <c r="H23" s="86" t="s">
        <v>20</v>
      </c>
      <c r="I23" s="85" t="s">
        <v>21</v>
      </c>
      <c r="J23" s="86" t="s">
        <v>22</v>
      </c>
      <c r="K23" s="85" t="s">
        <v>23</v>
      </c>
      <c r="L23" s="86" t="s">
        <v>52</v>
      </c>
      <c r="M23" s="87">
        <f>190000*70%</f>
        <v>133000</v>
      </c>
    </row>
    <row r="24" spans="1:13" ht="30" x14ac:dyDescent="0.25">
      <c r="C24" s="83">
        <v>42142</v>
      </c>
      <c r="D24" s="84">
        <v>12168</v>
      </c>
      <c r="E24" s="85" t="s">
        <v>213</v>
      </c>
      <c r="F24" s="85" t="s">
        <v>655</v>
      </c>
      <c r="G24" s="86" t="s">
        <v>147</v>
      </c>
      <c r="H24" s="86" t="s">
        <v>20</v>
      </c>
      <c r="I24" s="85" t="s">
        <v>23</v>
      </c>
      <c r="J24" s="86" t="s">
        <v>54</v>
      </c>
      <c r="K24" s="85" t="s">
        <v>212</v>
      </c>
      <c r="L24" s="86" t="s">
        <v>52</v>
      </c>
      <c r="M24" s="87">
        <v>1000</v>
      </c>
    </row>
    <row r="25" spans="1:13" ht="45" x14ac:dyDescent="0.25">
      <c r="C25" s="83">
        <v>42137</v>
      </c>
      <c r="D25" s="84">
        <v>15187</v>
      </c>
      <c r="E25" s="85" t="s">
        <v>239</v>
      </c>
      <c r="F25" s="85" t="s">
        <v>656</v>
      </c>
      <c r="G25" s="86" t="s">
        <v>20</v>
      </c>
      <c r="H25" s="86" t="s">
        <v>20</v>
      </c>
      <c r="I25" s="85" t="s">
        <v>31</v>
      </c>
      <c r="J25" s="86" t="s">
        <v>32</v>
      </c>
      <c r="K25" s="85" t="s">
        <v>212</v>
      </c>
      <c r="L25" s="86" t="s">
        <v>52</v>
      </c>
      <c r="M25" s="87">
        <v>167325</v>
      </c>
    </row>
    <row r="26" spans="1:13" ht="30" x14ac:dyDescent="0.25">
      <c r="C26" s="83">
        <v>42142</v>
      </c>
      <c r="D26" s="84">
        <v>12168</v>
      </c>
      <c r="E26" s="85" t="s">
        <v>210</v>
      </c>
      <c r="F26" s="85" t="s">
        <v>655</v>
      </c>
      <c r="G26" s="86" t="s">
        <v>19</v>
      </c>
      <c r="H26" s="86" t="s">
        <v>20</v>
      </c>
      <c r="I26" s="85" t="s">
        <v>23</v>
      </c>
      <c r="J26" s="86" t="s">
        <v>54</v>
      </c>
      <c r="K26" s="85" t="s">
        <v>212</v>
      </c>
      <c r="L26" s="86" t="s">
        <v>52</v>
      </c>
      <c r="M26" s="87">
        <v>9000</v>
      </c>
    </row>
    <row r="27" spans="1:13" ht="45" x14ac:dyDescent="0.25">
      <c r="C27" s="88">
        <v>42159</v>
      </c>
      <c r="D27" s="89">
        <v>12168</v>
      </c>
      <c r="E27" s="90" t="s">
        <v>213</v>
      </c>
      <c r="F27" s="85" t="s">
        <v>657</v>
      </c>
      <c r="G27" s="91" t="s">
        <v>147</v>
      </c>
      <c r="H27" s="91" t="s">
        <v>20</v>
      </c>
      <c r="I27" s="85" t="s">
        <v>21</v>
      </c>
      <c r="J27" s="91" t="s">
        <v>22</v>
      </c>
      <c r="K27" s="85" t="s">
        <v>23</v>
      </c>
      <c r="L27" s="91" t="s">
        <v>52</v>
      </c>
      <c r="M27" s="92">
        <v>5000</v>
      </c>
    </row>
    <row r="28" spans="1:13" ht="45" x14ac:dyDescent="0.25">
      <c r="C28" s="88">
        <v>42159</v>
      </c>
      <c r="D28" s="89">
        <v>12168</v>
      </c>
      <c r="E28" s="90" t="s">
        <v>658</v>
      </c>
      <c r="F28" s="85" t="s">
        <v>657</v>
      </c>
      <c r="G28" s="91" t="s">
        <v>20</v>
      </c>
      <c r="H28" s="91" t="s">
        <v>20</v>
      </c>
      <c r="I28" s="85" t="s">
        <v>21</v>
      </c>
      <c r="J28" s="91" t="s">
        <v>22</v>
      </c>
      <c r="K28" s="85" t="s">
        <v>23</v>
      </c>
      <c r="L28" s="91" t="s">
        <v>52</v>
      </c>
      <c r="M28" s="92">
        <v>5000</v>
      </c>
    </row>
    <row r="29" spans="1:13" x14ac:dyDescent="0.25">
      <c r="C29" s="88">
        <v>42185</v>
      </c>
      <c r="D29" s="93" t="s">
        <v>216</v>
      </c>
      <c r="E29" s="90" t="s">
        <v>213</v>
      </c>
      <c r="F29" s="85" t="s">
        <v>659</v>
      </c>
      <c r="G29" s="91" t="s">
        <v>19</v>
      </c>
      <c r="H29" s="91" t="s">
        <v>20</v>
      </c>
      <c r="I29" s="85" t="s">
        <v>212</v>
      </c>
      <c r="J29" s="91" t="s">
        <v>51</v>
      </c>
      <c r="K29" s="85" t="s">
        <v>212</v>
      </c>
      <c r="L29" s="91" t="s">
        <v>33</v>
      </c>
      <c r="M29" s="92">
        <v>38749</v>
      </c>
    </row>
    <row r="30" spans="1:13" x14ac:dyDescent="0.25">
      <c r="C30" s="26"/>
      <c r="D30" s="27"/>
      <c r="E30" s="28"/>
      <c r="F30" s="29"/>
      <c r="G30" s="30"/>
      <c r="H30" s="30"/>
      <c r="I30" s="29"/>
      <c r="J30" s="30"/>
      <c r="K30" s="31"/>
      <c r="L30" s="31"/>
      <c r="M30" s="32"/>
    </row>
    <row r="31" spans="1:13" ht="21" x14ac:dyDescent="0.35">
      <c r="A31" s="33"/>
      <c r="B31" s="34" t="s">
        <v>26</v>
      </c>
      <c r="C31" s="35"/>
      <c r="D31" s="36"/>
      <c r="E31" s="37"/>
      <c r="F31" s="38"/>
      <c r="G31" s="39"/>
      <c r="H31" s="39"/>
      <c r="I31" s="40"/>
      <c r="J31" s="39"/>
      <c r="K31" s="41"/>
      <c r="L31" s="42" t="s">
        <v>2</v>
      </c>
      <c r="M31" s="43">
        <f>SUM(M33:M39)</f>
        <v>97739</v>
      </c>
    </row>
    <row r="32" spans="1:13" ht="37.5" x14ac:dyDescent="0.3">
      <c r="A32" s="19"/>
      <c r="B32" s="19"/>
      <c r="C32" s="20" t="s">
        <v>4</v>
      </c>
      <c r="D32" s="21" t="s">
        <v>5</v>
      </c>
      <c r="E32" s="22" t="s">
        <v>6</v>
      </c>
      <c r="F32" s="23" t="s">
        <v>7</v>
      </c>
      <c r="G32" s="24" t="s">
        <v>8</v>
      </c>
      <c r="H32" s="24" t="s">
        <v>9</v>
      </c>
      <c r="I32" s="23" t="s">
        <v>10</v>
      </c>
      <c r="J32" s="23" t="s">
        <v>11</v>
      </c>
      <c r="K32" s="24" t="s">
        <v>12</v>
      </c>
      <c r="L32" s="24" t="s">
        <v>13</v>
      </c>
      <c r="M32" s="25" t="s">
        <v>14</v>
      </c>
    </row>
    <row r="33" spans="1:13" ht="45" x14ac:dyDescent="0.25">
      <c r="C33" s="26">
        <v>41844</v>
      </c>
      <c r="D33" s="27" t="s">
        <v>27</v>
      </c>
      <c r="E33" s="28" t="s">
        <v>28</v>
      </c>
      <c r="F33" s="29" t="s">
        <v>29</v>
      </c>
      <c r="G33" s="30" t="s">
        <v>30</v>
      </c>
      <c r="H33" s="30" t="s">
        <v>20</v>
      </c>
      <c r="I33" s="29" t="s">
        <v>31</v>
      </c>
      <c r="J33" s="30" t="s">
        <v>32</v>
      </c>
      <c r="K33" s="31"/>
      <c r="L33" s="31" t="s">
        <v>33</v>
      </c>
      <c r="M33" s="32">
        <v>15000</v>
      </c>
    </row>
    <row r="34" spans="1:13" x14ac:dyDescent="0.25">
      <c r="C34" s="26">
        <v>41912</v>
      </c>
      <c r="D34" s="27" t="s">
        <v>216</v>
      </c>
      <c r="E34" s="28" t="s">
        <v>219</v>
      </c>
      <c r="F34" s="29" t="s">
        <v>217</v>
      </c>
      <c r="G34" s="30" t="s">
        <v>30</v>
      </c>
      <c r="H34" s="30" t="s">
        <v>20</v>
      </c>
      <c r="I34" s="29" t="s">
        <v>212</v>
      </c>
      <c r="J34" s="30" t="s">
        <v>51</v>
      </c>
      <c r="K34" s="44" t="s">
        <v>212</v>
      </c>
      <c r="L34" s="30" t="s">
        <v>33</v>
      </c>
      <c r="M34" s="63">
        <v>13540</v>
      </c>
    </row>
    <row r="35" spans="1:13" x14ac:dyDescent="0.25">
      <c r="C35" s="73">
        <v>42004</v>
      </c>
      <c r="D35" s="77" t="s">
        <v>216</v>
      </c>
      <c r="E35" s="67" t="s">
        <v>219</v>
      </c>
      <c r="F35" s="67" t="s">
        <v>441</v>
      </c>
      <c r="G35" s="75" t="s">
        <v>30</v>
      </c>
      <c r="H35" s="75" t="s">
        <v>20</v>
      </c>
      <c r="I35" s="67" t="s">
        <v>212</v>
      </c>
      <c r="J35" s="75" t="s">
        <v>51</v>
      </c>
      <c r="K35" s="67" t="s">
        <v>212</v>
      </c>
      <c r="L35" s="75" t="s">
        <v>33</v>
      </c>
      <c r="M35" s="76">
        <v>12228</v>
      </c>
    </row>
    <row r="36" spans="1:13" x14ac:dyDescent="0.25">
      <c r="C36" s="26">
        <v>42094</v>
      </c>
      <c r="D36" s="27" t="s">
        <v>216</v>
      </c>
      <c r="E36" s="28" t="s">
        <v>219</v>
      </c>
      <c r="F36" s="29" t="s">
        <v>574</v>
      </c>
      <c r="G36" s="30" t="s">
        <v>30</v>
      </c>
      <c r="H36" s="30" t="s">
        <v>20</v>
      </c>
      <c r="I36" s="29" t="s">
        <v>212</v>
      </c>
      <c r="J36" s="30" t="s">
        <v>51</v>
      </c>
      <c r="K36" s="44" t="s">
        <v>212</v>
      </c>
      <c r="L36" s="30" t="s">
        <v>33</v>
      </c>
      <c r="M36" s="31">
        <v>4671</v>
      </c>
    </row>
    <row r="37" spans="1:13" ht="30" x14ac:dyDescent="0.25">
      <c r="C37" s="83">
        <v>42139</v>
      </c>
      <c r="D37" s="84">
        <v>14126</v>
      </c>
      <c r="E37" s="85" t="s">
        <v>219</v>
      </c>
      <c r="F37" s="85" t="s">
        <v>660</v>
      </c>
      <c r="G37" s="86" t="s">
        <v>30</v>
      </c>
      <c r="H37" s="86" t="s">
        <v>20</v>
      </c>
      <c r="I37" s="85" t="s">
        <v>260</v>
      </c>
      <c r="J37" s="86" t="s">
        <v>22</v>
      </c>
      <c r="K37" s="85" t="s">
        <v>661</v>
      </c>
      <c r="L37" s="86" t="s">
        <v>33</v>
      </c>
      <c r="M37" s="87">
        <v>39100</v>
      </c>
    </row>
    <row r="38" spans="1:13" x14ac:dyDescent="0.25">
      <c r="C38" s="88">
        <v>42185</v>
      </c>
      <c r="D38" s="93" t="s">
        <v>216</v>
      </c>
      <c r="E38" s="90" t="s">
        <v>219</v>
      </c>
      <c r="F38" s="85" t="s">
        <v>659</v>
      </c>
      <c r="G38" s="91" t="s">
        <v>30</v>
      </c>
      <c r="H38" s="91" t="s">
        <v>20</v>
      </c>
      <c r="I38" s="85" t="s">
        <v>212</v>
      </c>
      <c r="J38" s="91" t="s">
        <v>51</v>
      </c>
      <c r="K38" s="85" t="s">
        <v>212</v>
      </c>
      <c r="L38" s="91" t="s">
        <v>33</v>
      </c>
      <c r="M38" s="92">
        <v>13200</v>
      </c>
    </row>
    <row r="39" spans="1:13" x14ac:dyDescent="0.25">
      <c r="C39" s="26"/>
      <c r="D39" s="27"/>
      <c r="E39" s="28"/>
      <c r="F39" s="29"/>
      <c r="G39" s="30"/>
      <c r="H39" s="30"/>
      <c r="I39" s="29"/>
      <c r="J39" s="30"/>
      <c r="K39" s="31"/>
      <c r="L39" s="31"/>
      <c r="M39" s="32"/>
    </row>
    <row r="40" spans="1:13" s="62" customFormat="1" ht="31.5" customHeight="1" x14ac:dyDescent="0.35">
      <c r="A40" s="51" t="s">
        <v>34</v>
      </c>
      <c r="B40" s="51"/>
      <c r="C40" s="52"/>
      <c r="D40" s="53"/>
      <c r="E40" s="54"/>
      <c r="F40" s="55"/>
      <c r="G40" s="56"/>
      <c r="H40" s="56"/>
      <c r="I40" s="57"/>
      <c r="J40" s="56"/>
      <c r="K40" s="58"/>
      <c r="L40" s="59" t="s">
        <v>2</v>
      </c>
      <c r="M40" s="60">
        <f>M41+M50</f>
        <v>2581683</v>
      </c>
    </row>
    <row r="41" spans="1:13" ht="21" x14ac:dyDescent="0.35">
      <c r="B41" s="34" t="s">
        <v>34</v>
      </c>
      <c r="C41" s="35"/>
      <c r="D41" s="36"/>
      <c r="E41" s="37"/>
      <c r="F41" s="38"/>
      <c r="G41" s="39"/>
      <c r="H41" s="39"/>
      <c r="I41" s="40"/>
      <c r="J41" s="39"/>
      <c r="K41" s="41"/>
      <c r="L41" s="42" t="s">
        <v>2</v>
      </c>
      <c r="M41" s="43">
        <f>SUM(M43:M49)</f>
        <v>2581083</v>
      </c>
    </row>
    <row r="42" spans="1:13" ht="37.5" x14ac:dyDescent="0.3">
      <c r="A42" s="19"/>
      <c r="B42" s="19"/>
      <c r="C42" s="20" t="s">
        <v>4</v>
      </c>
      <c r="D42" s="21" t="s">
        <v>5</v>
      </c>
      <c r="E42" s="22" t="s">
        <v>6</v>
      </c>
      <c r="F42" s="23" t="s">
        <v>7</v>
      </c>
      <c r="G42" s="24" t="s">
        <v>8</v>
      </c>
      <c r="H42" s="24" t="s">
        <v>9</v>
      </c>
      <c r="I42" s="23" t="s">
        <v>10</v>
      </c>
      <c r="J42" s="23" t="s">
        <v>11</v>
      </c>
      <c r="K42" s="24" t="s">
        <v>12</v>
      </c>
      <c r="L42" s="24" t="s">
        <v>13</v>
      </c>
      <c r="M42" s="25" t="s">
        <v>14</v>
      </c>
    </row>
    <row r="43" spans="1:13" ht="30" x14ac:dyDescent="0.25">
      <c r="C43" s="26">
        <v>42033</v>
      </c>
      <c r="D43" s="78">
        <v>15131</v>
      </c>
      <c r="E43" s="28" t="s">
        <v>445</v>
      </c>
      <c r="F43" s="29" t="s">
        <v>446</v>
      </c>
      <c r="G43" s="30" t="s">
        <v>447</v>
      </c>
      <c r="H43" s="30" t="s">
        <v>223</v>
      </c>
      <c r="I43" s="29" t="s">
        <v>418</v>
      </c>
      <c r="J43" s="30" t="s">
        <v>54</v>
      </c>
      <c r="K43" s="44" t="s">
        <v>448</v>
      </c>
      <c r="L43" s="30" t="s">
        <v>33</v>
      </c>
      <c r="M43" s="63">
        <v>4500</v>
      </c>
    </row>
    <row r="44" spans="1:13" ht="30" x14ac:dyDescent="0.25">
      <c r="C44" s="26">
        <v>41890</v>
      </c>
      <c r="D44" s="27" t="s">
        <v>220</v>
      </c>
      <c r="E44" s="28" t="s">
        <v>221</v>
      </c>
      <c r="F44" s="29" t="s">
        <v>222</v>
      </c>
      <c r="G44" s="30" t="s">
        <v>223</v>
      </c>
      <c r="H44" s="30" t="s">
        <v>223</v>
      </c>
      <c r="I44" s="29" t="s">
        <v>224</v>
      </c>
      <c r="J44" s="30" t="s">
        <v>92</v>
      </c>
      <c r="K44" s="44" t="s">
        <v>212</v>
      </c>
      <c r="L44" s="30" t="s">
        <v>52</v>
      </c>
      <c r="M44" s="63">
        <v>507721</v>
      </c>
    </row>
    <row r="45" spans="1:13" ht="30" x14ac:dyDescent="0.25">
      <c r="C45" s="26">
        <v>41890</v>
      </c>
      <c r="D45" s="27" t="s">
        <v>220</v>
      </c>
      <c r="E45" s="28" t="s">
        <v>221</v>
      </c>
      <c r="F45" s="29" t="s">
        <v>225</v>
      </c>
      <c r="G45" s="30" t="s">
        <v>223</v>
      </c>
      <c r="H45" s="30" t="s">
        <v>223</v>
      </c>
      <c r="I45" s="29" t="s">
        <v>224</v>
      </c>
      <c r="J45" s="30" t="s">
        <v>92</v>
      </c>
      <c r="K45" s="44" t="s">
        <v>212</v>
      </c>
      <c r="L45" s="30" t="s">
        <v>52</v>
      </c>
      <c r="M45" s="63">
        <v>459747</v>
      </c>
    </row>
    <row r="46" spans="1:13" ht="30" x14ac:dyDescent="0.25">
      <c r="C46" s="26">
        <v>41890</v>
      </c>
      <c r="D46" s="27" t="s">
        <v>220</v>
      </c>
      <c r="E46" s="28" t="s">
        <v>221</v>
      </c>
      <c r="F46" s="29" t="s">
        <v>226</v>
      </c>
      <c r="G46" s="30" t="s">
        <v>223</v>
      </c>
      <c r="H46" s="30" t="s">
        <v>223</v>
      </c>
      <c r="I46" s="29" t="s">
        <v>224</v>
      </c>
      <c r="J46" s="30" t="s">
        <v>92</v>
      </c>
      <c r="K46" s="44" t="s">
        <v>212</v>
      </c>
      <c r="L46" s="30" t="s">
        <v>52</v>
      </c>
      <c r="M46" s="63">
        <v>399780</v>
      </c>
    </row>
    <row r="47" spans="1:13" ht="30" x14ac:dyDescent="0.25">
      <c r="C47" s="26">
        <v>42030</v>
      </c>
      <c r="D47" s="78">
        <v>7169</v>
      </c>
      <c r="E47" s="28" t="s">
        <v>221</v>
      </c>
      <c r="F47" s="29" t="s">
        <v>449</v>
      </c>
      <c r="G47" s="30" t="s">
        <v>223</v>
      </c>
      <c r="H47" s="30" t="s">
        <v>223</v>
      </c>
      <c r="I47" s="29" t="s">
        <v>224</v>
      </c>
      <c r="J47" s="30" t="s">
        <v>92</v>
      </c>
      <c r="K47" s="44" t="s">
        <v>212</v>
      </c>
      <c r="L47" s="30" t="s">
        <v>52</v>
      </c>
      <c r="M47" s="63">
        <v>610331</v>
      </c>
    </row>
    <row r="48" spans="1:13" ht="30" x14ac:dyDescent="0.25">
      <c r="C48" s="26">
        <v>42048</v>
      </c>
      <c r="D48" s="27" t="s">
        <v>220</v>
      </c>
      <c r="E48" s="28" t="s">
        <v>221</v>
      </c>
      <c r="F48" s="29" t="s">
        <v>575</v>
      </c>
      <c r="G48" s="30" t="s">
        <v>223</v>
      </c>
      <c r="H48" s="30" t="s">
        <v>223</v>
      </c>
      <c r="I48" s="29" t="s">
        <v>224</v>
      </c>
      <c r="J48" s="30" t="s">
        <v>92</v>
      </c>
      <c r="K48" s="44" t="s">
        <v>212</v>
      </c>
      <c r="L48" s="30" t="s">
        <v>52</v>
      </c>
      <c r="M48" s="80">
        <v>599004</v>
      </c>
    </row>
    <row r="49" spans="1:13" x14ac:dyDescent="0.25">
      <c r="C49" s="26"/>
      <c r="D49" s="27"/>
      <c r="E49" s="28"/>
      <c r="F49" s="29"/>
      <c r="G49" s="30"/>
      <c r="H49" s="30"/>
      <c r="I49" s="29"/>
      <c r="J49" s="30"/>
      <c r="K49" s="31"/>
      <c r="L49" s="31"/>
      <c r="M49" s="32"/>
    </row>
    <row r="50" spans="1:13" ht="21" x14ac:dyDescent="0.35">
      <c r="A50" s="33"/>
      <c r="B50" s="34" t="s">
        <v>35</v>
      </c>
      <c r="C50" s="35"/>
      <c r="D50" s="36"/>
      <c r="E50" s="37"/>
      <c r="F50" s="38"/>
      <c r="G50" s="39"/>
      <c r="H50" s="39"/>
      <c r="I50" s="40"/>
      <c r="J50" s="39"/>
      <c r="K50" s="41"/>
      <c r="L50" s="42" t="s">
        <v>2</v>
      </c>
      <c r="M50" s="43">
        <f>SUM(M52:M54)</f>
        <v>600</v>
      </c>
    </row>
    <row r="51" spans="1:13" ht="37.5" x14ac:dyDescent="0.3">
      <c r="A51" s="19"/>
      <c r="B51" s="19"/>
      <c r="C51" s="20" t="s">
        <v>4</v>
      </c>
      <c r="D51" s="21" t="s">
        <v>5</v>
      </c>
      <c r="E51" s="22" t="s">
        <v>6</v>
      </c>
      <c r="F51" s="23" t="s">
        <v>7</v>
      </c>
      <c r="G51" s="24" t="s">
        <v>8</v>
      </c>
      <c r="H51" s="24" t="s">
        <v>9</v>
      </c>
      <c r="I51" s="23" t="s">
        <v>10</v>
      </c>
      <c r="J51" s="23" t="s">
        <v>11</v>
      </c>
      <c r="K51" s="24" t="s">
        <v>12</v>
      </c>
      <c r="L51" s="24" t="s">
        <v>13</v>
      </c>
      <c r="M51" s="25" t="s">
        <v>14</v>
      </c>
    </row>
    <row r="52" spans="1:13" x14ac:dyDescent="0.25">
      <c r="C52" s="26">
        <v>41912</v>
      </c>
      <c r="D52" s="27" t="s">
        <v>216</v>
      </c>
      <c r="E52" s="28" t="s">
        <v>227</v>
      </c>
      <c r="F52" s="29" t="s">
        <v>217</v>
      </c>
      <c r="G52" s="30" t="s">
        <v>228</v>
      </c>
      <c r="H52" s="30" t="s">
        <v>223</v>
      </c>
      <c r="I52" s="29" t="s">
        <v>212</v>
      </c>
      <c r="J52" s="30" t="s">
        <v>51</v>
      </c>
      <c r="K52" s="44" t="s">
        <v>212</v>
      </c>
      <c r="L52" s="30" t="s">
        <v>33</v>
      </c>
      <c r="M52" s="63">
        <v>250</v>
      </c>
    </row>
    <row r="53" spans="1:13" x14ac:dyDescent="0.25">
      <c r="C53" s="73">
        <v>42004</v>
      </c>
      <c r="D53" s="77" t="s">
        <v>216</v>
      </c>
      <c r="E53" s="67" t="s">
        <v>227</v>
      </c>
      <c r="F53" s="67" t="s">
        <v>441</v>
      </c>
      <c r="G53" s="75" t="s">
        <v>228</v>
      </c>
      <c r="H53" s="75" t="s">
        <v>223</v>
      </c>
      <c r="I53" s="67" t="s">
        <v>212</v>
      </c>
      <c r="J53" s="75" t="s">
        <v>51</v>
      </c>
      <c r="K53" s="67" t="s">
        <v>212</v>
      </c>
      <c r="L53" s="75" t="s">
        <v>33</v>
      </c>
      <c r="M53" s="76">
        <v>350</v>
      </c>
    </row>
    <row r="54" spans="1:13" x14ac:dyDescent="0.25">
      <c r="C54" s="26"/>
      <c r="D54" s="27"/>
      <c r="E54" s="28"/>
      <c r="F54" s="29"/>
      <c r="G54" s="30"/>
      <c r="H54" s="30"/>
      <c r="I54" s="29"/>
      <c r="J54" s="30"/>
      <c r="K54" s="31"/>
      <c r="L54" s="31"/>
      <c r="M54" s="32"/>
    </row>
    <row r="55" spans="1:13" s="62" customFormat="1" ht="31.5" customHeight="1" x14ac:dyDescent="0.35">
      <c r="A55" s="51" t="s">
        <v>36</v>
      </c>
      <c r="B55" s="51"/>
      <c r="C55" s="52"/>
      <c r="D55" s="53"/>
      <c r="E55" s="54"/>
      <c r="F55" s="55"/>
      <c r="G55" s="56"/>
      <c r="H55" s="56"/>
      <c r="I55" s="57"/>
      <c r="J55" s="56"/>
      <c r="K55" s="58"/>
      <c r="L55" s="59" t="s">
        <v>2</v>
      </c>
      <c r="M55" s="60">
        <f>M56+M98+M101+M104</f>
        <v>3757984.665</v>
      </c>
    </row>
    <row r="56" spans="1:13" ht="21" x14ac:dyDescent="0.35">
      <c r="B56" s="34" t="s">
        <v>36</v>
      </c>
      <c r="C56" s="35"/>
      <c r="D56" s="36"/>
      <c r="E56" s="37"/>
      <c r="F56" s="38"/>
      <c r="G56" s="39"/>
      <c r="H56" s="39"/>
      <c r="I56" s="40"/>
      <c r="J56" s="39"/>
      <c r="K56" s="41"/>
      <c r="L56" s="42" t="s">
        <v>2</v>
      </c>
      <c r="M56" s="43">
        <f>SUM(M58:M97)</f>
        <v>1895517.0249999999</v>
      </c>
    </row>
    <row r="57" spans="1:13" ht="37.5" x14ac:dyDescent="0.3">
      <c r="A57" s="19"/>
      <c r="B57" s="19"/>
      <c r="C57" s="20" t="s">
        <v>4</v>
      </c>
      <c r="D57" s="21" t="s">
        <v>5</v>
      </c>
      <c r="E57" s="22" t="s">
        <v>6</v>
      </c>
      <c r="F57" s="23" t="s">
        <v>7</v>
      </c>
      <c r="G57" s="24" t="s">
        <v>8</v>
      </c>
      <c r="H57" s="24" t="s">
        <v>9</v>
      </c>
      <c r="I57" s="23" t="s">
        <v>10</v>
      </c>
      <c r="J57" s="23" t="s">
        <v>11</v>
      </c>
      <c r="K57" s="24" t="s">
        <v>12</v>
      </c>
      <c r="L57" s="24" t="s">
        <v>13</v>
      </c>
      <c r="M57" s="25" t="s">
        <v>14</v>
      </c>
    </row>
    <row r="58" spans="1:13" x14ac:dyDescent="0.25">
      <c r="C58" s="26">
        <v>41912</v>
      </c>
      <c r="D58" s="27" t="s">
        <v>216</v>
      </c>
      <c r="E58" s="28" t="s">
        <v>233</v>
      </c>
      <c r="F58" s="29" t="s">
        <v>217</v>
      </c>
      <c r="G58" s="30" t="s">
        <v>234</v>
      </c>
      <c r="H58" s="30" t="s">
        <v>41</v>
      </c>
      <c r="I58" s="29" t="s">
        <v>212</v>
      </c>
      <c r="J58" s="30" t="s">
        <v>51</v>
      </c>
      <c r="K58" s="44" t="s">
        <v>212</v>
      </c>
      <c r="L58" s="30" t="s">
        <v>33</v>
      </c>
      <c r="M58" s="63">
        <v>4736.5599999999995</v>
      </c>
    </row>
    <row r="59" spans="1:13" x14ac:dyDescent="0.25">
      <c r="C59" s="73">
        <v>42004</v>
      </c>
      <c r="D59" s="77" t="s">
        <v>216</v>
      </c>
      <c r="E59" s="67" t="s">
        <v>233</v>
      </c>
      <c r="F59" s="67" t="s">
        <v>441</v>
      </c>
      <c r="G59" s="75" t="s">
        <v>234</v>
      </c>
      <c r="H59" s="75" t="s">
        <v>41</v>
      </c>
      <c r="I59" s="67" t="s">
        <v>212</v>
      </c>
      <c r="J59" s="75" t="s">
        <v>51</v>
      </c>
      <c r="K59" s="67" t="s">
        <v>212</v>
      </c>
      <c r="L59" s="75" t="s">
        <v>33</v>
      </c>
      <c r="M59" s="76">
        <v>8586.18</v>
      </c>
    </row>
    <row r="60" spans="1:13" x14ac:dyDescent="0.25">
      <c r="C60" s="26">
        <v>42094</v>
      </c>
      <c r="D60" s="27" t="s">
        <v>216</v>
      </c>
      <c r="E60" s="28" t="s">
        <v>233</v>
      </c>
      <c r="F60" s="29" t="s">
        <v>574</v>
      </c>
      <c r="G60" s="30" t="s">
        <v>234</v>
      </c>
      <c r="H60" s="30" t="s">
        <v>41</v>
      </c>
      <c r="I60" s="29" t="s">
        <v>212</v>
      </c>
      <c r="J60" s="30" t="s">
        <v>51</v>
      </c>
      <c r="K60" s="44" t="s">
        <v>212</v>
      </c>
      <c r="L60" s="30" t="s">
        <v>33</v>
      </c>
      <c r="M60" s="32">
        <v>13120</v>
      </c>
    </row>
    <row r="61" spans="1:13" ht="60" x14ac:dyDescent="0.25">
      <c r="C61" s="26">
        <v>41865</v>
      </c>
      <c r="D61" s="27" t="s">
        <v>37</v>
      </c>
      <c r="E61" s="28" t="s">
        <v>38</v>
      </c>
      <c r="F61" s="29" t="s">
        <v>39</v>
      </c>
      <c r="G61" s="30" t="s">
        <v>40</v>
      </c>
      <c r="H61" s="30" t="s">
        <v>41</v>
      </c>
      <c r="I61" s="29" t="s">
        <v>42</v>
      </c>
      <c r="J61" s="30" t="s">
        <v>22</v>
      </c>
      <c r="K61" s="44" t="s">
        <v>43</v>
      </c>
      <c r="L61" s="31" t="s">
        <v>33</v>
      </c>
      <c r="M61" s="32">
        <v>9978.8150000000005</v>
      </c>
    </row>
    <row r="62" spans="1:13" x14ac:dyDescent="0.25">
      <c r="C62" s="26">
        <v>41912</v>
      </c>
      <c r="D62" s="27" t="s">
        <v>216</v>
      </c>
      <c r="E62" s="28" t="s">
        <v>243</v>
      </c>
      <c r="F62" s="29" t="s">
        <v>217</v>
      </c>
      <c r="G62" s="30" t="s">
        <v>40</v>
      </c>
      <c r="H62" s="30" t="s">
        <v>244</v>
      </c>
      <c r="I62" s="29" t="s">
        <v>212</v>
      </c>
      <c r="J62" s="30" t="s">
        <v>51</v>
      </c>
      <c r="K62" s="44" t="s">
        <v>212</v>
      </c>
      <c r="L62" s="30" t="s">
        <v>33</v>
      </c>
      <c r="M62" s="63">
        <v>120754.32</v>
      </c>
    </row>
    <row r="63" spans="1:13" x14ac:dyDescent="0.25">
      <c r="C63" s="73">
        <v>42004</v>
      </c>
      <c r="D63" s="77" t="s">
        <v>216</v>
      </c>
      <c r="E63" s="67" t="s">
        <v>243</v>
      </c>
      <c r="F63" s="67" t="s">
        <v>441</v>
      </c>
      <c r="G63" s="75" t="s">
        <v>40</v>
      </c>
      <c r="H63" s="75" t="s">
        <v>244</v>
      </c>
      <c r="I63" s="67" t="s">
        <v>212</v>
      </c>
      <c r="J63" s="75" t="s">
        <v>51</v>
      </c>
      <c r="K63" s="67" t="s">
        <v>212</v>
      </c>
      <c r="L63" s="75" t="s">
        <v>33</v>
      </c>
      <c r="M63" s="76">
        <v>104607.95</v>
      </c>
    </row>
    <row r="64" spans="1:13" x14ac:dyDescent="0.25">
      <c r="C64" s="26">
        <v>42094</v>
      </c>
      <c r="D64" s="27" t="s">
        <v>216</v>
      </c>
      <c r="E64" s="28" t="s">
        <v>243</v>
      </c>
      <c r="F64" s="29" t="s">
        <v>574</v>
      </c>
      <c r="G64" s="30" t="s">
        <v>40</v>
      </c>
      <c r="H64" s="30" t="s">
        <v>244</v>
      </c>
      <c r="I64" s="29" t="s">
        <v>212</v>
      </c>
      <c r="J64" s="30" t="s">
        <v>51</v>
      </c>
      <c r="K64" s="44" t="s">
        <v>212</v>
      </c>
      <c r="L64" s="30" t="s">
        <v>33</v>
      </c>
      <c r="M64" s="32">
        <v>109598.69000000002</v>
      </c>
    </row>
    <row r="65" spans="3:13" ht="60" x14ac:dyDescent="0.25">
      <c r="C65" s="26">
        <v>41865</v>
      </c>
      <c r="D65" s="27" t="s">
        <v>37</v>
      </c>
      <c r="E65" s="28" t="s">
        <v>44</v>
      </c>
      <c r="F65" s="29" t="s">
        <v>39</v>
      </c>
      <c r="G65" s="30" t="s">
        <v>45</v>
      </c>
      <c r="H65" s="30" t="s">
        <v>41</v>
      </c>
      <c r="I65" s="29" t="s">
        <v>42</v>
      </c>
      <c r="J65" s="30" t="s">
        <v>22</v>
      </c>
      <c r="K65" s="44" t="s">
        <v>43</v>
      </c>
      <c r="L65" s="31" t="s">
        <v>33</v>
      </c>
      <c r="M65" s="32">
        <v>9978.8150000000005</v>
      </c>
    </row>
    <row r="66" spans="3:13" ht="45" x14ac:dyDescent="0.25">
      <c r="C66" s="26">
        <v>41883</v>
      </c>
      <c r="D66" s="27">
        <v>12082</v>
      </c>
      <c r="E66" s="28" t="s">
        <v>231</v>
      </c>
      <c r="F66" s="29" t="s">
        <v>232</v>
      </c>
      <c r="G66" s="30" t="s">
        <v>45</v>
      </c>
      <c r="H66" s="30" t="s">
        <v>41</v>
      </c>
      <c r="I66" s="29" t="s">
        <v>111</v>
      </c>
      <c r="J66" s="30" t="s">
        <v>32</v>
      </c>
      <c r="K66" s="44" t="s">
        <v>212</v>
      </c>
      <c r="L66" s="30" t="s">
        <v>52</v>
      </c>
      <c r="M66" s="63">
        <v>15320</v>
      </c>
    </row>
    <row r="67" spans="3:13" ht="30" x14ac:dyDescent="0.25">
      <c r="C67" s="64">
        <v>42005</v>
      </c>
      <c r="D67" s="71">
        <v>15123</v>
      </c>
      <c r="E67" s="66" t="s">
        <v>231</v>
      </c>
      <c r="F67" s="67" t="s">
        <v>450</v>
      </c>
      <c r="G67" s="68" t="s">
        <v>45</v>
      </c>
      <c r="H67" s="68" t="s">
        <v>41</v>
      </c>
      <c r="I67" s="66" t="s">
        <v>21</v>
      </c>
      <c r="J67" s="68" t="s">
        <v>22</v>
      </c>
      <c r="K67" s="67" t="s">
        <v>111</v>
      </c>
      <c r="L67" s="68" t="s">
        <v>52</v>
      </c>
      <c r="M67" s="63">
        <v>300522</v>
      </c>
    </row>
    <row r="68" spans="3:13" ht="30" x14ac:dyDescent="0.25">
      <c r="C68" s="26">
        <v>42005</v>
      </c>
      <c r="D68" s="78">
        <v>15123</v>
      </c>
      <c r="E68" s="28" t="s">
        <v>451</v>
      </c>
      <c r="F68" s="29" t="s">
        <v>450</v>
      </c>
      <c r="G68" s="30" t="s">
        <v>45</v>
      </c>
      <c r="H68" s="30" t="s">
        <v>41</v>
      </c>
      <c r="I68" s="29" t="s">
        <v>21</v>
      </c>
      <c r="J68" s="30" t="s">
        <v>22</v>
      </c>
      <c r="K68" s="44" t="s">
        <v>111</v>
      </c>
      <c r="L68" s="30" t="s">
        <v>52</v>
      </c>
      <c r="M68" s="63">
        <v>200348</v>
      </c>
    </row>
    <row r="69" spans="3:13" ht="30" x14ac:dyDescent="0.25">
      <c r="C69" s="26">
        <v>41901</v>
      </c>
      <c r="D69" s="27">
        <v>13074</v>
      </c>
      <c r="E69" s="28" t="s">
        <v>229</v>
      </c>
      <c r="F69" s="29" t="s">
        <v>230</v>
      </c>
      <c r="G69" s="30" t="s">
        <v>45</v>
      </c>
      <c r="H69" s="30" t="s">
        <v>41</v>
      </c>
      <c r="I69" s="29" t="s">
        <v>111</v>
      </c>
      <c r="J69" s="30" t="s">
        <v>32</v>
      </c>
      <c r="K69" s="44" t="s">
        <v>212</v>
      </c>
      <c r="L69" s="30" t="s">
        <v>52</v>
      </c>
      <c r="M69" s="63">
        <v>1701</v>
      </c>
    </row>
    <row r="70" spans="3:13" x14ac:dyDescent="0.25">
      <c r="C70" s="26">
        <v>41912</v>
      </c>
      <c r="D70" s="27" t="s">
        <v>216</v>
      </c>
      <c r="E70" s="28" t="s">
        <v>235</v>
      </c>
      <c r="F70" s="29" t="s">
        <v>217</v>
      </c>
      <c r="G70" s="30" t="s">
        <v>49</v>
      </c>
      <c r="H70" s="30" t="s">
        <v>41</v>
      </c>
      <c r="I70" s="29" t="s">
        <v>212</v>
      </c>
      <c r="J70" s="30" t="s">
        <v>51</v>
      </c>
      <c r="K70" s="44" t="s">
        <v>212</v>
      </c>
      <c r="L70" s="30" t="s">
        <v>33</v>
      </c>
      <c r="M70" s="63">
        <v>200</v>
      </c>
    </row>
    <row r="71" spans="3:13" x14ac:dyDescent="0.25">
      <c r="C71" s="26">
        <v>41856</v>
      </c>
      <c r="D71" s="27" t="s">
        <v>47</v>
      </c>
      <c r="E71" s="28" t="s">
        <v>46</v>
      </c>
      <c r="F71" s="29" t="s">
        <v>48</v>
      </c>
      <c r="G71" s="30" t="s">
        <v>49</v>
      </c>
      <c r="H71" s="30" t="s">
        <v>41</v>
      </c>
      <c r="I71" s="29" t="s">
        <v>50</v>
      </c>
      <c r="J71" s="30" t="s">
        <v>51</v>
      </c>
      <c r="K71" s="31"/>
      <c r="L71" s="31" t="s">
        <v>52</v>
      </c>
      <c r="M71" s="32">
        <v>10586</v>
      </c>
    </row>
    <row r="72" spans="3:13" ht="30" x14ac:dyDescent="0.25">
      <c r="C72" s="26">
        <v>41872</v>
      </c>
      <c r="D72" s="27" t="s">
        <v>47</v>
      </c>
      <c r="E72" s="28" t="s">
        <v>46</v>
      </c>
      <c r="F72" s="29" t="s">
        <v>53</v>
      </c>
      <c r="G72" s="30" t="s">
        <v>49</v>
      </c>
      <c r="H72" s="30" t="s">
        <v>41</v>
      </c>
      <c r="I72" s="29" t="s">
        <v>50</v>
      </c>
      <c r="J72" s="30" t="s">
        <v>54</v>
      </c>
      <c r="K72" s="31"/>
      <c r="L72" s="31" t="s">
        <v>52</v>
      </c>
      <c r="M72" s="32">
        <v>13529</v>
      </c>
    </row>
    <row r="73" spans="3:13" x14ac:dyDescent="0.25">
      <c r="C73" s="26">
        <v>41912</v>
      </c>
      <c r="D73" s="27" t="s">
        <v>216</v>
      </c>
      <c r="E73" s="28" t="s">
        <v>236</v>
      </c>
      <c r="F73" s="29" t="s">
        <v>217</v>
      </c>
      <c r="G73" s="30" t="s">
        <v>49</v>
      </c>
      <c r="H73" s="30" t="s">
        <v>41</v>
      </c>
      <c r="I73" s="29" t="s">
        <v>212</v>
      </c>
      <c r="J73" s="30" t="s">
        <v>51</v>
      </c>
      <c r="K73" s="44" t="s">
        <v>212</v>
      </c>
      <c r="L73" s="30" t="s">
        <v>33</v>
      </c>
      <c r="M73" s="63">
        <v>13529</v>
      </c>
    </row>
    <row r="74" spans="3:13" x14ac:dyDescent="0.25">
      <c r="C74" s="73">
        <v>41989</v>
      </c>
      <c r="D74" s="74">
        <v>2086</v>
      </c>
      <c r="E74" s="67" t="s">
        <v>236</v>
      </c>
      <c r="F74" s="67" t="s">
        <v>48</v>
      </c>
      <c r="G74" s="75" t="s">
        <v>49</v>
      </c>
      <c r="H74" s="75" t="s">
        <v>41</v>
      </c>
      <c r="I74" s="67" t="s">
        <v>299</v>
      </c>
      <c r="J74" s="75" t="s">
        <v>51</v>
      </c>
      <c r="K74" s="67" t="s">
        <v>212</v>
      </c>
      <c r="L74" s="75" t="s">
        <v>52</v>
      </c>
      <c r="M74" s="76">
        <v>142029</v>
      </c>
    </row>
    <row r="75" spans="3:13" x14ac:dyDescent="0.25">
      <c r="C75" s="64">
        <v>41915</v>
      </c>
      <c r="D75" s="65">
        <v>15057</v>
      </c>
      <c r="E75" s="66" t="s">
        <v>245</v>
      </c>
      <c r="F75" s="67" t="s">
        <v>246</v>
      </c>
      <c r="G75" s="68" t="s">
        <v>41</v>
      </c>
      <c r="H75" s="68" t="s">
        <v>41</v>
      </c>
      <c r="I75" s="67" t="s">
        <v>247</v>
      </c>
      <c r="J75" s="68" t="s">
        <v>32</v>
      </c>
      <c r="K75" s="67" t="s">
        <v>212</v>
      </c>
      <c r="L75" s="68" t="s">
        <v>33</v>
      </c>
      <c r="M75" s="69">
        <v>3000</v>
      </c>
    </row>
    <row r="76" spans="3:13" x14ac:dyDescent="0.25">
      <c r="C76" s="26">
        <v>41912</v>
      </c>
      <c r="D76" s="27" t="s">
        <v>216</v>
      </c>
      <c r="E76" s="28" t="s">
        <v>237</v>
      </c>
      <c r="F76" s="29" t="s">
        <v>217</v>
      </c>
      <c r="G76" s="30" t="s">
        <v>238</v>
      </c>
      <c r="H76" s="30" t="s">
        <v>41</v>
      </c>
      <c r="I76" s="29" t="s">
        <v>212</v>
      </c>
      <c r="J76" s="30" t="s">
        <v>51</v>
      </c>
      <c r="K76" s="44" t="s">
        <v>212</v>
      </c>
      <c r="L76" s="30" t="s">
        <v>33</v>
      </c>
      <c r="M76" s="63">
        <v>4195</v>
      </c>
    </row>
    <row r="77" spans="3:13" x14ac:dyDescent="0.25">
      <c r="C77" s="73">
        <v>42004</v>
      </c>
      <c r="D77" s="77" t="s">
        <v>216</v>
      </c>
      <c r="E77" s="67" t="s">
        <v>237</v>
      </c>
      <c r="F77" s="67" t="s">
        <v>441</v>
      </c>
      <c r="G77" s="75" t="s">
        <v>238</v>
      </c>
      <c r="H77" s="75" t="s">
        <v>41</v>
      </c>
      <c r="I77" s="67" t="s">
        <v>212</v>
      </c>
      <c r="J77" s="75" t="s">
        <v>51</v>
      </c>
      <c r="K77" s="67" t="s">
        <v>212</v>
      </c>
      <c r="L77" s="75" t="s">
        <v>33</v>
      </c>
      <c r="M77" s="76">
        <v>2654</v>
      </c>
    </row>
    <row r="78" spans="3:13" x14ac:dyDescent="0.25">
      <c r="C78" s="26">
        <v>42094</v>
      </c>
      <c r="D78" s="27" t="s">
        <v>216</v>
      </c>
      <c r="E78" s="28" t="s">
        <v>237</v>
      </c>
      <c r="F78" s="29" t="s">
        <v>574</v>
      </c>
      <c r="G78" s="30" t="s">
        <v>238</v>
      </c>
      <c r="H78" s="30" t="s">
        <v>41</v>
      </c>
      <c r="I78" s="29" t="s">
        <v>212</v>
      </c>
      <c r="J78" s="30" t="s">
        <v>51</v>
      </c>
      <c r="K78" s="44" t="s">
        <v>212</v>
      </c>
      <c r="L78" s="30" t="s">
        <v>33</v>
      </c>
      <c r="M78" s="32">
        <v>3455</v>
      </c>
    </row>
    <row r="79" spans="3:13" x14ac:dyDescent="0.25">
      <c r="C79" s="26">
        <v>41912</v>
      </c>
      <c r="D79" s="27" t="s">
        <v>216</v>
      </c>
      <c r="E79" s="28" t="s">
        <v>239</v>
      </c>
      <c r="F79" s="29" t="s">
        <v>217</v>
      </c>
      <c r="G79" s="30" t="s">
        <v>240</v>
      </c>
      <c r="H79" s="30" t="s">
        <v>41</v>
      </c>
      <c r="I79" s="29" t="s">
        <v>212</v>
      </c>
      <c r="J79" s="30" t="s">
        <v>51</v>
      </c>
      <c r="K79" s="44" t="s">
        <v>212</v>
      </c>
      <c r="L79" s="30" t="s">
        <v>33</v>
      </c>
      <c r="M79" s="63">
        <v>30</v>
      </c>
    </row>
    <row r="80" spans="3:13" x14ac:dyDescent="0.25">
      <c r="C80" s="73">
        <v>42004</v>
      </c>
      <c r="D80" s="77" t="s">
        <v>216</v>
      </c>
      <c r="E80" s="67" t="s">
        <v>239</v>
      </c>
      <c r="F80" s="67" t="s">
        <v>441</v>
      </c>
      <c r="G80" s="75" t="s">
        <v>240</v>
      </c>
      <c r="H80" s="75" t="s">
        <v>41</v>
      </c>
      <c r="I80" s="67" t="s">
        <v>212</v>
      </c>
      <c r="J80" s="75" t="s">
        <v>51</v>
      </c>
      <c r="K80" s="67" t="s">
        <v>212</v>
      </c>
      <c r="L80" s="75" t="s">
        <v>33</v>
      </c>
      <c r="M80" s="76">
        <v>20</v>
      </c>
    </row>
    <row r="81" spans="3:13" x14ac:dyDescent="0.25">
      <c r="C81" s="26">
        <v>42094</v>
      </c>
      <c r="D81" s="27" t="s">
        <v>216</v>
      </c>
      <c r="E81" s="28" t="s">
        <v>239</v>
      </c>
      <c r="F81" s="29" t="s">
        <v>574</v>
      </c>
      <c r="G81" s="30" t="s">
        <v>240</v>
      </c>
      <c r="H81" s="30" t="s">
        <v>41</v>
      </c>
      <c r="I81" s="29" t="s">
        <v>212</v>
      </c>
      <c r="J81" s="30" t="s">
        <v>51</v>
      </c>
      <c r="K81" s="44" t="s">
        <v>212</v>
      </c>
      <c r="L81" s="30" t="s">
        <v>33</v>
      </c>
      <c r="M81" s="32">
        <v>4300</v>
      </c>
    </row>
    <row r="82" spans="3:13" x14ac:dyDescent="0.25">
      <c r="C82" s="26">
        <v>41912</v>
      </c>
      <c r="D82" s="27" t="s">
        <v>216</v>
      </c>
      <c r="E82" s="28" t="s">
        <v>241</v>
      </c>
      <c r="F82" s="29" t="s">
        <v>217</v>
      </c>
      <c r="G82" s="30" t="s">
        <v>242</v>
      </c>
      <c r="H82" s="30" t="s">
        <v>41</v>
      </c>
      <c r="I82" s="29" t="s">
        <v>212</v>
      </c>
      <c r="J82" s="30" t="s">
        <v>51</v>
      </c>
      <c r="K82" s="44" t="s">
        <v>212</v>
      </c>
      <c r="L82" s="30" t="s">
        <v>33</v>
      </c>
      <c r="M82" s="63">
        <v>68452.209999999992</v>
      </c>
    </row>
    <row r="83" spans="3:13" x14ac:dyDescent="0.25">
      <c r="C83" s="73">
        <v>42004</v>
      </c>
      <c r="D83" s="77" t="s">
        <v>216</v>
      </c>
      <c r="E83" s="67" t="s">
        <v>241</v>
      </c>
      <c r="F83" s="67" t="s">
        <v>441</v>
      </c>
      <c r="G83" s="75" t="s">
        <v>242</v>
      </c>
      <c r="H83" s="75" t="s">
        <v>41</v>
      </c>
      <c r="I83" s="67" t="s">
        <v>212</v>
      </c>
      <c r="J83" s="75" t="s">
        <v>51</v>
      </c>
      <c r="K83" s="67" t="s">
        <v>212</v>
      </c>
      <c r="L83" s="75" t="s">
        <v>33</v>
      </c>
      <c r="M83" s="76">
        <v>54910.93</v>
      </c>
    </row>
    <row r="84" spans="3:13" x14ac:dyDescent="0.25">
      <c r="C84" s="26">
        <v>42094</v>
      </c>
      <c r="D84" s="27" t="s">
        <v>216</v>
      </c>
      <c r="E84" s="28" t="s">
        <v>241</v>
      </c>
      <c r="F84" s="29" t="s">
        <v>574</v>
      </c>
      <c r="G84" s="30" t="s">
        <v>242</v>
      </c>
      <c r="H84" s="30" t="s">
        <v>41</v>
      </c>
      <c r="I84" s="29" t="s">
        <v>212</v>
      </c>
      <c r="J84" s="30" t="s">
        <v>51</v>
      </c>
      <c r="K84" s="44" t="s">
        <v>212</v>
      </c>
      <c r="L84" s="30" t="s">
        <v>33</v>
      </c>
      <c r="M84" s="32">
        <v>57335.409999999996</v>
      </c>
    </row>
    <row r="85" spans="3:13" ht="30" x14ac:dyDescent="0.25">
      <c r="C85" s="26">
        <v>42033</v>
      </c>
      <c r="D85" s="78">
        <v>15125</v>
      </c>
      <c r="E85" s="28" t="s">
        <v>248</v>
      </c>
      <c r="F85" s="29" t="s">
        <v>455</v>
      </c>
      <c r="G85" s="30" t="s">
        <v>454</v>
      </c>
      <c r="H85" s="30" t="s">
        <v>41</v>
      </c>
      <c r="I85" s="29" t="s">
        <v>356</v>
      </c>
      <c r="J85" s="30" t="s">
        <v>54</v>
      </c>
      <c r="K85" s="44" t="s">
        <v>212</v>
      </c>
      <c r="L85" s="30" t="s">
        <v>456</v>
      </c>
      <c r="M85" s="63">
        <v>48270.65</v>
      </c>
    </row>
    <row r="86" spans="3:13" ht="45" x14ac:dyDescent="0.25">
      <c r="C86" s="64">
        <v>42005</v>
      </c>
      <c r="D86" s="71">
        <v>15115</v>
      </c>
      <c r="E86" s="66" t="s">
        <v>452</v>
      </c>
      <c r="F86" s="67" t="s">
        <v>453</v>
      </c>
      <c r="G86" s="68" t="s">
        <v>454</v>
      </c>
      <c r="H86" s="68" t="s">
        <v>41</v>
      </c>
      <c r="I86" s="66" t="s">
        <v>21</v>
      </c>
      <c r="J86" s="68" t="s">
        <v>22</v>
      </c>
      <c r="K86" s="67" t="s">
        <v>111</v>
      </c>
      <c r="L86" s="68" t="s">
        <v>52</v>
      </c>
      <c r="M86" s="63">
        <v>248732.495</v>
      </c>
    </row>
    <row r="87" spans="3:13" ht="45" x14ac:dyDescent="0.25">
      <c r="C87" s="83">
        <v>42107</v>
      </c>
      <c r="D87" s="84">
        <v>15155</v>
      </c>
      <c r="E87" s="85" t="s">
        <v>235</v>
      </c>
      <c r="F87" s="85" t="s">
        <v>662</v>
      </c>
      <c r="G87" s="86" t="s">
        <v>49</v>
      </c>
      <c r="H87" s="86" t="s">
        <v>41</v>
      </c>
      <c r="I87" s="85" t="s">
        <v>21</v>
      </c>
      <c r="J87" s="86" t="s">
        <v>22</v>
      </c>
      <c r="K87" s="85" t="s">
        <v>31</v>
      </c>
      <c r="L87" s="86" t="s">
        <v>52</v>
      </c>
      <c r="M87" s="87">
        <v>100000</v>
      </c>
    </row>
    <row r="88" spans="3:13" ht="45" x14ac:dyDescent="0.25">
      <c r="C88" s="83">
        <v>42137</v>
      </c>
      <c r="D88" s="84">
        <v>14106</v>
      </c>
      <c r="E88" s="85" t="s">
        <v>243</v>
      </c>
      <c r="F88" s="85" t="s">
        <v>663</v>
      </c>
      <c r="G88" s="86" t="s">
        <v>40</v>
      </c>
      <c r="H88" s="86" t="s">
        <v>41</v>
      </c>
      <c r="I88" s="85" t="s">
        <v>260</v>
      </c>
      <c r="J88" s="86" t="s">
        <v>22</v>
      </c>
      <c r="K88" s="85" t="s">
        <v>31</v>
      </c>
      <c r="L88" s="86" t="s">
        <v>33</v>
      </c>
      <c r="M88" s="87">
        <f>19934/2</f>
        <v>9967</v>
      </c>
    </row>
    <row r="89" spans="3:13" ht="45" x14ac:dyDescent="0.25">
      <c r="C89" s="83">
        <v>42151</v>
      </c>
      <c r="D89" s="94">
        <v>14180</v>
      </c>
      <c r="E89" s="85" t="s">
        <v>243</v>
      </c>
      <c r="F89" s="85" t="s">
        <v>664</v>
      </c>
      <c r="G89" s="86" t="s">
        <v>40</v>
      </c>
      <c r="H89" s="86" t="s">
        <v>41</v>
      </c>
      <c r="I89" s="85" t="s">
        <v>31</v>
      </c>
      <c r="J89" s="86" t="s">
        <v>32</v>
      </c>
      <c r="K89" s="85" t="s">
        <v>212</v>
      </c>
      <c r="L89" s="86" t="s">
        <v>52</v>
      </c>
      <c r="M89" s="87">
        <v>2622</v>
      </c>
    </row>
    <row r="90" spans="3:13" ht="45" x14ac:dyDescent="0.25">
      <c r="C90" s="83">
        <v>42137</v>
      </c>
      <c r="D90" s="84">
        <v>14106</v>
      </c>
      <c r="E90" s="85" t="s">
        <v>665</v>
      </c>
      <c r="F90" s="85" t="s">
        <v>663</v>
      </c>
      <c r="G90" s="86" t="s">
        <v>45</v>
      </c>
      <c r="H90" s="86" t="s">
        <v>41</v>
      </c>
      <c r="I90" s="85" t="s">
        <v>260</v>
      </c>
      <c r="J90" s="86" t="s">
        <v>22</v>
      </c>
      <c r="K90" s="85" t="s">
        <v>31</v>
      </c>
      <c r="L90" s="86" t="s">
        <v>33</v>
      </c>
      <c r="M90" s="87">
        <f>19934/2</f>
        <v>9967</v>
      </c>
    </row>
    <row r="91" spans="3:13" ht="45" x14ac:dyDescent="0.25">
      <c r="C91" s="83">
        <v>42151</v>
      </c>
      <c r="D91" s="94">
        <v>14180</v>
      </c>
      <c r="E91" s="85" t="s">
        <v>241</v>
      </c>
      <c r="F91" s="85" t="s">
        <v>664</v>
      </c>
      <c r="G91" s="86" t="s">
        <v>45</v>
      </c>
      <c r="H91" s="86" t="s">
        <v>41</v>
      </c>
      <c r="I91" s="85" t="s">
        <v>31</v>
      </c>
      <c r="J91" s="86" t="s">
        <v>32</v>
      </c>
      <c r="K91" s="85" t="s">
        <v>212</v>
      </c>
      <c r="L91" s="86" t="s">
        <v>52</v>
      </c>
      <c r="M91" s="87">
        <v>20974</v>
      </c>
    </row>
    <row r="92" spans="3:13" x14ac:dyDescent="0.25">
      <c r="C92" s="88">
        <v>42185</v>
      </c>
      <c r="D92" s="93" t="s">
        <v>216</v>
      </c>
      <c r="E92" s="90" t="s">
        <v>233</v>
      </c>
      <c r="F92" s="85" t="s">
        <v>659</v>
      </c>
      <c r="G92" s="91" t="s">
        <v>234</v>
      </c>
      <c r="H92" s="91" t="s">
        <v>41</v>
      </c>
      <c r="I92" s="85" t="s">
        <v>212</v>
      </c>
      <c r="J92" s="91" t="s">
        <v>51</v>
      </c>
      <c r="K92" s="85" t="s">
        <v>212</v>
      </c>
      <c r="L92" s="91" t="s">
        <v>33</v>
      </c>
      <c r="M92" s="92">
        <v>14816</v>
      </c>
    </row>
    <row r="93" spans="3:13" x14ac:dyDescent="0.25">
      <c r="C93" s="88">
        <v>42185</v>
      </c>
      <c r="D93" s="93" t="s">
        <v>216</v>
      </c>
      <c r="E93" s="90" t="s">
        <v>237</v>
      </c>
      <c r="F93" s="85" t="s">
        <v>659</v>
      </c>
      <c r="G93" s="91" t="s">
        <v>238</v>
      </c>
      <c r="H93" s="91" t="s">
        <v>41</v>
      </c>
      <c r="I93" s="85" t="s">
        <v>212</v>
      </c>
      <c r="J93" s="91" t="s">
        <v>51</v>
      </c>
      <c r="K93" s="85" t="s">
        <v>212</v>
      </c>
      <c r="L93" s="91" t="s">
        <v>33</v>
      </c>
      <c r="M93" s="92">
        <v>2405</v>
      </c>
    </row>
    <row r="94" spans="3:13" x14ac:dyDescent="0.25">
      <c r="C94" s="88">
        <v>42185</v>
      </c>
      <c r="D94" s="93" t="s">
        <v>216</v>
      </c>
      <c r="E94" s="90" t="s">
        <v>239</v>
      </c>
      <c r="F94" s="85" t="s">
        <v>659</v>
      </c>
      <c r="G94" s="91" t="s">
        <v>240</v>
      </c>
      <c r="H94" s="91" t="s">
        <v>41</v>
      </c>
      <c r="I94" s="85" t="s">
        <v>212</v>
      </c>
      <c r="J94" s="91" t="s">
        <v>51</v>
      </c>
      <c r="K94" s="85" t="s">
        <v>212</v>
      </c>
      <c r="L94" s="91" t="s">
        <v>33</v>
      </c>
      <c r="M94" s="92">
        <v>-6500</v>
      </c>
    </row>
    <row r="95" spans="3:13" x14ac:dyDescent="0.25">
      <c r="C95" s="88">
        <v>42185</v>
      </c>
      <c r="D95" s="93" t="s">
        <v>216</v>
      </c>
      <c r="E95" s="90" t="s">
        <v>241</v>
      </c>
      <c r="F95" s="85" t="s">
        <v>659</v>
      </c>
      <c r="G95" s="91" t="s">
        <v>242</v>
      </c>
      <c r="H95" s="91" t="s">
        <v>41</v>
      </c>
      <c r="I95" s="85" t="s">
        <v>212</v>
      </c>
      <c r="J95" s="91" t="s">
        <v>51</v>
      </c>
      <c r="K95" s="85" t="s">
        <v>212</v>
      </c>
      <c r="L95" s="91" t="s">
        <v>33</v>
      </c>
      <c r="M95" s="92">
        <v>19421</v>
      </c>
    </row>
    <row r="96" spans="3:13" x14ac:dyDescent="0.25">
      <c r="C96" s="88">
        <v>42185</v>
      </c>
      <c r="D96" s="93" t="s">
        <v>216</v>
      </c>
      <c r="E96" s="90" t="s">
        <v>243</v>
      </c>
      <c r="F96" s="85" t="s">
        <v>659</v>
      </c>
      <c r="G96" s="91" t="s">
        <v>40</v>
      </c>
      <c r="H96" s="91" t="s">
        <v>244</v>
      </c>
      <c r="I96" s="85" t="s">
        <v>212</v>
      </c>
      <c r="J96" s="91" t="s">
        <v>51</v>
      </c>
      <c r="K96" s="85" t="s">
        <v>212</v>
      </c>
      <c r="L96" s="91" t="s">
        <v>33</v>
      </c>
      <c r="M96" s="92">
        <v>147364</v>
      </c>
    </row>
    <row r="97" spans="1:13" x14ac:dyDescent="0.25">
      <c r="C97" s="26"/>
      <c r="D97" s="27"/>
      <c r="E97" s="28"/>
      <c r="F97" s="29"/>
      <c r="G97" s="30"/>
      <c r="H97" s="30"/>
      <c r="I97" s="29"/>
      <c r="J97" s="30"/>
      <c r="K97" s="31"/>
      <c r="L97" s="31"/>
      <c r="M97" s="32"/>
    </row>
    <row r="98" spans="1:13" ht="21" x14ac:dyDescent="0.35">
      <c r="A98" s="33"/>
      <c r="B98" s="34" t="s">
        <v>55</v>
      </c>
      <c r="C98" s="35"/>
      <c r="D98" s="36"/>
      <c r="E98" s="37"/>
      <c r="F98" s="38"/>
      <c r="G98" s="39"/>
      <c r="H98" s="39"/>
      <c r="I98" s="40"/>
      <c r="J98" s="39"/>
      <c r="K98" s="41"/>
      <c r="L98" s="42" t="s">
        <v>2</v>
      </c>
      <c r="M98" s="43">
        <f>SUM(M100:M100)</f>
        <v>0</v>
      </c>
    </row>
    <row r="99" spans="1:13" ht="37.5" x14ac:dyDescent="0.3">
      <c r="A99" s="19"/>
      <c r="B99" s="19"/>
      <c r="C99" s="20" t="s">
        <v>4</v>
      </c>
      <c r="D99" s="21" t="s">
        <v>5</v>
      </c>
      <c r="E99" s="22" t="s">
        <v>6</v>
      </c>
      <c r="F99" s="23" t="s">
        <v>7</v>
      </c>
      <c r="G99" s="24" t="s">
        <v>8</v>
      </c>
      <c r="H99" s="24" t="s">
        <v>9</v>
      </c>
      <c r="I99" s="23" t="s">
        <v>10</v>
      </c>
      <c r="J99" s="23" t="s">
        <v>11</v>
      </c>
      <c r="K99" s="24" t="s">
        <v>12</v>
      </c>
      <c r="L99" s="24" t="s">
        <v>13</v>
      </c>
      <c r="M99" s="25" t="s">
        <v>14</v>
      </c>
    </row>
    <row r="100" spans="1:13" x14ac:dyDescent="0.25">
      <c r="C100" s="26"/>
      <c r="D100" s="27"/>
      <c r="E100" s="28"/>
      <c r="F100" s="29"/>
      <c r="G100" s="30"/>
      <c r="H100" s="30"/>
      <c r="I100" s="29"/>
      <c r="J100" s="30"/>
      <c r="K100" s="31"/>
      <c r="L100" s="31"/>
      <c r="M100" s="32"/>
    </row>
    <row r="101" spans="1:13" ht="21" x14ac:dyDescent="0.35">
      <c r="A101" s="33"/>
      <c r="B101" s="34" t="s">
        <v>56</v>
      </c>
      <c r="C101" s="35"/>
      <c r="D101" s="36"/>
      <c r="E101" s="37"/>
      <c r="F101" s="38"/>
      <c r="G101" s="39"/>
      <c r="H101" s="39"/>
      <c r="I101" s="40"/>
      <c r="J101" s="39"/>
      <c r="K101" s="41"/>
      <c r="L101" s="42" t="s">
        <v>2</v>
      </c>
      <c r="M101" s="43">
        <f>SUM(M103:M103)</f>
        <v>0</v>
      </c>
    </row>
    <row r="102" spans="1:13" ht="37.5" x14ac:dyDescent="0.3">
      <c r="A102" s="19"/>
      <c r="B102" s="19"/>
      <c r="C102" s="20" t="s">
        <v>4</v>
      </c>
      <c r="D102" s="21" t="s">
        <v>5</v>
      </c>
      <c r="E102" s="22" t="s">
        <v>6</v>
      </c>
      <c r="F102" s="23" t="s">
        <v>7</v>
      </c>
      <c r="G102" s="24" t="s">
        <v>8</v>
      </c>
      <c r="H102" s="24" t="s">
        <v>9</v>
      </c>
      <c r="I102" s="23" t="s">
        <v>10</v>
      </c>
      <c r="J102" s="23" t="s">
        <v>11</v>
      </c>
      <c r="K102" s="24" t="s">
        <v>12</v>
      </c>
      <c r="L102" s="24" t="s">
        <v>13</v>
      </c>
      <c r="M102" s="25" t="s">
        <v>14</v>
      </c>
    </row>
    <row r="103" spans="1:13" x14ac:dyDescent="0.25">
      <c r="C103" s="26"/>
      <c r="D103" s="27"/>
      <c r="E103" s="28"/>
      <c r="F103" s="29"/>
      <c r="G103" s="30"/>
      <c r="H103" s="30"/>
      <c r="I103" s="29"/>
      <c r="J103" s="30"/>
      <c r="K103" s="31"/>
      <c r="L103" s="31"/>
      <c r="M103" s="32"/>
    </row>
    <row r="104" spans="1:13" ht="21" x14ac:dyDescent="0.35">
      <c r="A104" s="33"/>
      <c r="B104" s="34" t="s">
        <v>57</v>
      </c>
      <c r="C104" s="35"/>
      <c r="D104" s="36"/>
      <c r="E104" s="37"/>
      <c r="F104" s="38"/>
      <c r="G104" s="39"/>
      <c r="H104" s="39"/>
      <c r="I104" s="40"/>
      <c r="J104" s="39"/>
      <c r="K104" s="41"/>
      <c r="L104" s="42" t="s">
        <v>2</v>
      </c>
      <c r="M104" s="43">
        <f>SUM(M106:M115)</f>
        <v>1862467.64</v>
      </c>
    </row>
    <row r="105" spans="1:13" ht="37.5" x14ac:dyDescent="0.3">
      <c r="A105" s="19"/>
      <c r="B105" s="19"/>
      <c r="C105" s="20" t="s">
        <v>4</v>
      </c>
      <c r="D105" s="21" t="s">
        <v>5</v>
      </c>
      <c r="E105" s="22" t="s">
        <v>6</v>
      </c>
      <c r="F105" s="23" t="s">
        <v>7</v>
      </c>
      <c r="G105" s="24" t="s">
        <v>8</v>
      </c>
      <c r="H105" s="24" t="s">
        <v>9</v>
      </c>
      <c r="I105" s="23" t="s">
        <v>10</v>
      </c>
      <c r="J105" s="23" t="s">
        <v>11</v>
      </c>
      <c r="K105" s="24" t="s">
        <v>12</v>
      </c>
      <c r="L105" s="24" t="s">
        <v>13</v>
      </c>
      <c r="M105" s="25" t="s">
        <v>14</v>
      </c>
    </row>
    <row r="106" spans="1:13" ht="45" x14ac:dyDescent="0.25">
      <c r="C106" s="26">
        <v>41850</v>
      </c>
      <c r="D106" s="27" t="s">
        <v>58</v>
      </c>
      <c r="E106" s="28" t="s">
        <v>59</v>
      </c>
      <c r="F106" s="29" t="s">
        <v>60</v>
      </c>
      <c r="G106" s="30" t="s">
        <v>61</v>
      </c>
      <c r="H106" s="30" t="s">
        <v>41</v>
      </c>
      <c r="I106" s="29" t="s">
        <v>21</v>
      </c>
      <c r="J106" s="30" t="s">
        <v>22</v>
      </c>
      <c r="K106" s="44" t="s">
        <v>31</v>
      </c>
      <c r="L106" s="31" t="s">
        <v>52</v>
      </c>
      <c r="M106" s="32">
        <v>1343248.97</v>
      </c>
    </row>
    <row r="107" spans="1:13" x14ac:dyDescent="0.25">
      <c r="C107" s="26">
        <v>41912</v>
      </c>
      <c r="D107" s="27" t="s">
        <v>216</v>
      </c>
      <c r="E107" s="28" t="s">
        <v>248</v>
      </c>
      <c r="F107" s="29" t="s">
        <v>217</v>
      </c>
      <c r="G107" s="30" t="s">
        <v>61</v>
      </c>
      <c r="H107" s="30" t="s">
        <v>41</v>
      </c>
      <c r="I107" s="29" t="s">
        <v>212</v>
      </c>
      <c r="J107" s="30" t="s">
        <v>51</v>
      </c>
      <c r="K107" s="44" t="s">
        <v>212</v>
      </c>
      <c r="L107" s="30" t="s">
        <v>33</v>
      </c>
      <c r="M107" s="63">
        <v>40</v>
      </c>
    </row>
    <row r="108" spans="1:13" x14ac:dyDescent="0.25">
      <c r="C108" s="26">
        <v>41912</v>
      </c>
      <c r="D108" s="27" t="s">
        <v>216</v>
      </c>
      <c r="E108" s="28" t="s">
        <v>248</v>
      </c>
      <c r="F108" s="29" t="s">
        <v>217</v>
      </c>
      <c r="G108" s="30" t="s">
        <v>61</v>
      </c>
      <c r="H108" s="30" t="s">
        <v>41</v>
      </c>
      <c r="I108" s="29" t="s">
        <v>212</v>
      </c>
      <c r="J108" s="30" t="s">
        <v>51</v>
      </c>
      <c r="K108" s="44" t="s">
        <v>212</v>
      </c>
      <c r="L108" s="30" t="s">
        <v>33</v>
      </c>
      <c r="M108" s="63">
        <v>13298.93</v>
      </c>
    </row>
    <row r="109" spans="1:13" x14ac:dyDescent="0.25">
      <c r="C109" s="73">
        <v>42004</v>
      </c>
      <c r="D109" s="77" t="s">
        <v>216</v>
      </c>
      <c r="E109" s="67" t="s">
        <v>248</v>
      </c>
      <c r="F109" s="67" t="s">
        <v>441</v>
      </c>
      <c r="G109" s="75" t="s">
        <v>61</v>
      </c>
      <c r="H109" s="75" t="s">
        <v>41</v>
      </c>
      <c r="I109" s="67" t="s">
        <v>212</v>
      </c>
      <c r="J109" s="75" t="s">
        <v>51</v>
      </c>
      <c r="K109" s="67" t="s">
        <v>212</v>
      </c>
      <c r="L109" s="75" t="s">
        <v>33</v>
      </c>
      <c r="M109" s="76">
        <v>450</v>
      </c>
    </row>
    <row r="110" spans="1:13" x14ac:dyDescent="0.25">
      <c r="C110" s="73">
        <v>42004</v>
      </c>
      <c r="D110" s="77" t="s">
        <v>216</v>
      </c>
      <c r="E110" s="67" t="s">
        <v>248</v>
      </c>
      <c r="F110" s="67" t="s">
        <v>441</v>
      </c>
      <c r="G110" s="75" t="s">
        <v>61</v>
      </c>
      <c r="H110" s="75" t="s">
        <v>41</v>
      </c>
      <c r="I110" s="67" t="s">
        <v>212</v>
      </c>
      <c r="J110" s="75" t="s">
        <v>51</v>
      </c>
      <c r="K110" s="67" t="s">
        <v>212</v>
      </c>
      <c r="L110" s="75" t="s">
        <v>33</v>
      </c>
      <c r="M110" s="76">
        <v>41328.94</v>
      </c>
    </row>
    <row r="111" spans="1:13" ht="45" x14ac:dyDescent="0.25">
      <c r="C111" s="26">
        <v>42066</v>
      </c>
      <c r="D111" s="27" t="s">
        <v>576</v>
      </c>
      <c r="E111" s="28" t="s">
        <v>248</v>
      </c>
      <c r="F111" s="29" t="s">
        <v>577</v>
      </c>
      <c r="G111" s="30" t="s">
        <v>61</v>
      </c>
      <c r="H111" s="30" t="s">
        <v>41</v>
      </c>
      <c r="I111" s="29" t="s">
        <v>21</v>
      </c>
      <c r="J111" s="30" t="s">
        <v>22</v>
      </c>
      <c r="K111" s="44" t="s">
        <v>31</v>
      </c>
      <c r="L111" s="30" t="s">
        <v>52</v>
      </c>
      <c r="M111" s="80">
        <v>168643</v>
      </c>
    </row>
    <row r="112" spans="1:13" x14ac:dyDescent="0.25">
      <c r="C112" s="26">
        <v>42094</v>
      </c>
      <c r="D112" s="27" t="s">
        <v>216</v>
      </c>
      <c r="E112" s="28" t="s">
        <v>248</v>
      </c>
      <c r="F112" s="29" t="s">
        <v>574</v>
      </c>
      <c r="G112" s="30" t="s">
        <v>61</v>
      </c>
      <c r="H112" s="30" t="s">
        <v>41</v>
      </c>
      <c r="I112" s="29" t="s">
        <v>212</v>
      </c>
      <c r="J112" s="30" t="s">
        <v>51</v>
      </c>
      <c r="K112" s="44" t="s">
        <v>212</v>
      </c>
      <c r="L112" s="30" t="s">
        <v>33</v>
      </c>
      <c r="M112" s="32">
        <v>78898.799999999988</v>
      </c>
    </row>
    <row r="113" spans="1:13" ht="45" x14ac:dyDescent="0.25">
      <c r="C113" s="88">
        <v>42178</v>
      </c>
      <c r="D113" s="89">
        <v>15217</v>
      </c>
      <c r="E113" s="90" t="s">
        <v>248</v>
      </c>
      <c r="F113" s="85" t="s">
        <v>666</v>
      </c>
      <c r="G113" s="91" t="s">
        <v>61</v>
      </c>
      <c r="H113" s="91" t="s">
        <v>41</v>
      </c>
      <c r="I113" s="85" t="s">
        <v>31</v>
      </c>
      <c r="J113" s="91" t="s">
        <v>32</v>
      </c>
      <c r="K113" s="85" t="s">
        <v>212</v>
      </c>
      <c r="L113" s="91" t="s">
        <v>52</v>
      </c>
      <c r="M113" s="92">
        <v>107778</v>
      </c>
    </row>
    <row r="114" spans="1:13" x14ac:dyDescent="0.25">
      <c r="C114" s="88">
        <v>42185</v>
      </c>
      <c r="D114" s="93" t="s">
        <v>216</v>
      </c>
      <c r="E114" s="90" t="s">
        <v>248</v>
      </c>
      <c r="F114" s="85" t="s">
        <v>659</v>
      </c>
      <c r="G114" s="91" t="s">
        <v>61</v>
      </c>
      <c r="H114" s="91" t="s">
        <v>41</v>
      </c>
      <c r="I114" s="85" t="s">
        <v>212</v>
      </c>
      <c r="J114" s="91" t="s">
        <v>51</v>
      </c>
      <c r="K114" s="85" t="s">
        <v>212</v>
      </c>
      <c r="L114" s="91" t="s">
        <v>33</v>
      </c>
      <c r="M114" s="92">
        <v>108781</v>
      </c>
    </row>
    <row r="115" spans="1:13" x14ac:dyDescent="0.25">
      <c r="C115" s="26"/>
      <c r="D115" s="27"/>
      <c r="E115" s="28"/>
      <c r="F115" s="29"/>
      <c r="G115" s="30"/>
      <c r="H115" s="30"/>
      <c r="I115" s="29"/>
      <c r="J115" s="30"/>
      <c r="K115" s="31"/>
      <c r="L115" s="31"/>
      <c r="M115" s="32"/>
    </row>
    <row r="116" spans="1:13" ht="21" x14ac:dyDescent="0.35">
      <c r="A116" s="9" t="s">
        <v>62</v>
      </c>
      <c r="B116" s="9"/>
      <c r="C116" s="10"/>
      <c r="D116" s="11"/>
      <c r="E116" s="12"/>
      <c r="F116" s="13"/>
      <c r="G116" s="14"/>
      <c r="H116" s="14"/>
      <c r="I116" s="15"/>
      <c r="J116" s="14"/>
      <c r="K116" s="16"/>
      <c r="L116" s="17" t="s">
        <v>2</v>
      </c>
      <c r="M116" s="18">
        <f>M117+M196</f>
        <v>4830437.9016666692</v>
      </c>
    </row>
    <row r="117" spans="1:13" ht="21" x14ac:dyDescent="0.35">
      <c r="A117" s="33"/>
      <c r="B117" s="34" t="s">
        <v>62</v>
      </c>
      <c r="C117" s="35"/>
      <c r="D117" s="36"/>
      <c r="E117" s="37"/>
      <c r="F117" s="38"/>
      <c r="G117" s="39"/>
      <c r="H117" s="39"/>
      <c r="I117" s="40"/>
      <c r="J117" s="39"/>
      <c r="K117" s="41"/>
      <c r="L117" s="42" t="s">
        <v>2</v>
      </c>
      <c r="M117" s="43">
        <f>SUM(M119:M195)</f>
        <v>4822563.9016666692</v>
      </c>
    </row>
    <row r="118" spans="1:13" ht="37.5" x14ac:dyDescent="0.3">
      <c r="A118" s="19"/>
      <c r="B118" s="19"/>
      <c r="C118" s="20" t="s">
        <v>4</v>
      </c>
      <c r="D118" s="21" t="s">
        <v>5</v>
      </c>
      <c r="E118" s="22" t="s">
        <v>6</v>
      </c>
      <c r="F118" s="23" t="s">
        <v>7</v>
      </c>
      <c r="G118" s="24" t="s">
        <v>8</v>
      </c>
      <c r="H118" s="24" t="s">
        <v>9</v>
      </c>
      <c r="I118" s="23" t="s">
        <v>10</v>
      </c>
      <c r="J118" s="23" t="s">
        <v>11</v>
      </c>
      <c r="K118" s="24" t="s">
        <v>12</v>
      </c>
      <c r="L118" s="24" t="s">
        <v>13</v>
      </c>
      <c r="M118" s="25" t="s">
        <v>14</v>
      </c>
    </row>
    <row r="119" spans="1:13" ht="30" x14ac:dyDescent="0.25">
      <c r="C119" s="26">
        <v>42047</v>
      </c>
      <c r="D119" s="78">
        <v>15135</v>
      </c>
      <c r="E119" s="28" t="s">
        <v>581</v>
      </c>
      <c r="F119" s="29" t="s">
        <v>582</v>
      </c>
      <c r="G119" s="30" t="s">
        <v>250</v>
      </c>
      <c r="H119" s="30" t="s">
        <v>67</v>
      </c>
      <c r="I119" s="29" t="s">
        <v>260</v>
      </c>
      <c r="J119" s="30" t="s">
        <v>22</v>
      </c>
      <c r="K119" s="44" t="s">
        <v>462</v>
      </c>
      <c r="L119" s="30" t="s">
        <v>52</v>
      </c>
      <c r="M119" s="80">
        <v>313425</v>
      </c>
    </row>
    <row r="120" spans="1:13" ht="30" x14ac:dyDescent="0.25">
      <c r="C120" s="26">
        <v>42059</v>
      </c>
      <c r="D120" s="78">
        <v>15140</v>
      </c>
      <c r="E120" s="28" t="s">
        <v>581</v>
      </c>
      <c r="F120" s="29" t="s">
        <v>584</v>
      </c>
      <c r="G120" s="30" t="s">
        <v>250</v>
      </c>
      <c r="H120" s="30" t="s">
        <v>67</v>
      </c>
      <c r="I120" s="29" t="s">
        <v>260</v>
      </c>
      <c r="J120" s="30" t="s">
        <v>22</v>
      </c>
      <c r="K120" s="44" t="s">
        <v>462</v>
      </c>
      <c r="L120" s="30" t="s">
        <v>52</v>
      </c>
      <c r="M120" s="80">
        <v>27750</v>
      </c>
    </row>
    <row r="121" spans="1:13" ht="30" x14ac:dyDescent="0.25">
      <c r="C121" s="26">
        <v>42040</v>
      </c>
      <c r="D121" s="78">
        <v>15134</v>
      </c>
      <c r="E121" s="28" t="s">
        <v>578</v>
      </c>
      <c r="F121" s="29" t="s">
        <v>579</v>
      </c>
      <c r="G121" s="30" t="s">
        <v>250</v>
      </c>
      <c r="H121" s="30" t="s">
        <v>67</v>
      </c>
      <c r="I121" s="29" t="s">
        <v>260</v>
      </c>
      <c r="J121" s="30" t="s">
        <v>22</v>
      </c>
      <c r="K121" s="44" t="s">
        <v>462</v>
      </c>
      <c r="L121" s="30" t="s">
        <v>52</v>
      </c>
      <c r="M121" s="80">
        <v>122500</v>
      </c>
    </row>
    <row r="122" spans="1:13" ht="30" x14ac:dyDescent="0.25">
      <c r="C122" s="26">
        <v>42047</v>
      </c>
      <c r="D122" s="78">
        <v>15135</v>
      </c>
      <c r="E122" s="28" t="s">
        <v>578</v>
      </c>
      <c r="F122" s="29" t="s">
        <v>582</v>
      </c>
      <c r="G122" s="30" t="s">
        <v>250</v>
      </c>
      <c r="H122" s="30" t="s">
        <v>67</v>
      </c>
      <c r="I122" s="29" t="s">
        <v>260</v>
      </c>
      <c r="J122" s="30" t="s">
        <v>22</v>
      </c>
      <c r="K122" s="44" t="s">
        <v>462</v>
      </c>
      <c r="L122" s="30" t="s">
        <v>52</v>
      </c>
      <c r="M122" s="80">
        <v>313425</v>
      </c>
    </row>
    <row r="123" spans="1:13" ht="30" x14ac:dyDescent="0.25">
      <c r="C123" s="26">
        <v>42040</v>
      </c>
      <c r="D123" s="78">
        <v>15134</v>
      </c>
      <c r="E123" s="28" t="s">
        <v>580</v>
      </c>
      <c r="F123" s="29" t="s">
        <v>579</v>
      </c>
      <c r="G123" s="30" t="s">
        <v>250</v>
      </c>
      <c r="H123" s="30" t="s">
        <v>67</v>
      </c>
      <c r="I123" s="29" t="s">
        <v>260</v>
      </c>
      <c r="J123" s="30" t="s">
        <v>22</v>
      </c>
      <c r="K123" s="44" t="s">
        <v>462</v>
      </c>
      <c r="L123" s="30" t="s">
        <v>52</v>
      </c>
      <c r="M123" s="80">
        <v>122500</v>
      </c>
    </row>
    <row r="124" spans="1:13" ht="30" x14ac:dyDescent="0.25">
      <c r="C124" s="26">
        <v>42047</v>
      </c>
      <c r="D124" s="78">
        <v>15135</v>
      </c>
      <c r="E124" s="28" t="s">
        <v>580</v>
      </c>
      <c r="F124" s="29" t="s">
        <v>582</v>
      </c>
      <c r="G124" s="30" t="s">
        <v>250</v>
      </c>
      <c r="H124" s="30" t="s">
        <v>67</v>
      </c>
      <c r="I124" s="29" t="s">
        <v>260</v>
      </c>
      <c r="J124" s="30" t="s">
        <v>22</v>
      </c>
      <c r="K124" s="44" t="s">
        <v>462</v>
      </c>
      <c r="L124" s="30" t="s">
        <v>52</v>
      </c>
      <c r="M124" s="80">
        <v>313425</v>
      </c>
    </row>
    <row r="125" spans="1:13" ht="30" x14ac:dyDescent="0.25">
      <c r="C125" s="26">
        <v>42059</v>
      </c>
      <c r="D125" s="78">
        <v>15140</v>
      </c>
      <c r="E125" s="28" t="s">
        <v>580</v>
      </c>
      <c r="F125" s="29" t="s">
        <v>584</v>
      </c>
      <c r="G125" s="30" t="s">
        <v>250</v>
      </c>
      <c r="H125" s="30" t="s">
        <v>67</v>
      </c>
      <c r="I125" s="29" t="s">
        <v>260</v>
      </c>
      <c r="J125" s="30" t="s">
        <v>22</v>
      </c>
      <c r="K125" s="44" t="s">
        <v>462</v>
      </c>
      <c r="L125" s="30" t="s">
        <v>52</v>
      </c>
      <c r="M125" s="80">
        <v>55500</v>
      </c>
    </row>
    <row r="126" spans="1:13" ht="60" x14ac:dyDescent="0.25">
      <c r="C126" s="26">
        <v>42026</v>
      </c>
      <c r="D126" s="78">
        <v>15124</v>
      </c>
      <c r="E126" s="28" t="s">
        <v>471</v>
      </c>
      <c r="F126" s="29" t="s">
        <v>469</v>
      </c>
      <c r="G126" s="30" t="s">
        <v>250</v>
      </c>
      <c r="H126" s="30" t="s">
        <v>67</v>
      </c>
      <c r="I126" s="29" t="s">
        <v>68</v>
      </c>
      <c r="J126" s="30" t="s">
        <v>22</v>
      </c>
      <c r="K126" s="44" t="s">
        <v>212</v>
      </c>
      <c r="L126" s="30" t="s">
        <v>470</v>
      </c>
      <c r="M126" s="63">
        <v>84685</v>
      </c>
    </row>
    <row r="127" spans="1:13" ht="60" x14ac:dyDescent="0.25">
      <c r="C127" s="26">
        <v>42026</v>
      </c>
      <c r="D127" s="78">
        <v>15124</v>
      </c>
      <c r="E127" s="28" t="s">
        <v>473</v>
      </c>
      <c r="F127" s="29" t="s">
        <v>469</v>
      </c>
      <c r="G127" s="30" t="s">
        <v>250</v>
      </c>
      <c r="H127" s="30" t="s">
        <v>67</v>
      </c>
      <c r="I127" s="29" t="s">
        <v>68</v>
      </c>
      <c r="J127" s="30" t="s">
        <v>22</v>
      </c>
      <c r="K127" s="44" t="s">
        <v>212</v>
      </c>
      <c r="L127" s="30" t="s">
        <v>470</v>
      </c>
      <c r="M127" s="63">
        <v>84685</v>
      </c>
    </row>
    <row r="128" spans="1:13" ht="30" x14ac:dyDescent="0.25">
      <c r="C128" s="26">
        <v>42047</v>
      </c>
      <c r="D128" s="78">
        <v>15135</v>
      </c>
      <c r="E128" s="28" t="s">
        <v>583</v>
      </c>
      <c r="F128" s="29" t="s">
        <v>582</v>
      </c>
      <c r="G128" s="30" t="s">
        <v>250</v>
      </c>
      <c r="H128" s="30" t="s">
        <v>67</v>
      </c>
      <c r="I128" s="29" t="s">
        <v>260</v>
      </c>
      <c r="J128" s="30" t="s">
        <v>22</v>
      </c>
      <c r="K128" s="44" t="s">
        <v>462</v>
      </c>
      <c r="L128" s="30" t="s">
        <v>52</v>
      </c>
      <c r="M128" s="80">
        <v>313425</v>
      </c>
    </row>
    <row r="129" spans="3:13" ht="30" x14ac:dyDescent="0.25">
      <c r="C129" s="26">
        <v>42059</v>
      </c>
      <c r="D129" s="78">
        <v>15140</v>
      </c>
      <c r="E129" s="28" t="s">
        <v>583</v>
      </c>
      <c r="F129" s="29" t="s">
        <v>584</v>
      </c>
      <c r="G129" s="30" t="s">
        <v>250</v>
      </c>
      <c r="H129" s="30" t="s">
        <v>67</v>
      </c>
      <c r="I129" s="29" t="s">
        <v>260</v>
      </c>
      <c r="J129" s="30" t="s">
        <v>22</v>
      </c>
      <c r="K129" s="44" t="s">
        <v>462</v>
      </c>
      <c r="L129" s="30" t="s">
        <v>52</v>
      </c>
      <c r="M129" s="80">
        <v>27750</v>
      </c>
    </row>
    <row r="130" spans="3:13" ht="60" x14ac:dyDescent="0.25">
      <c r="C130" s="26">
        <v>42026</v>
      </c>
      <c r="D130" s="78">
        <v>15124</v>
      </c>
      <c r="E130" s="28" t="s">
        <v>472</v>
      </c>
      <c r="F130" s="29" t="s">
        <v>469</v>
      </c>
      <c r="G130" s="30" t="s">
        <v>250</v>
      </c>
      <c r="H130" s="30" t="s">
        <v>67</v>
      </c>
      <c r="I130" s="29" t="s">
        <v>68</v>
      </c>
      <c r="J130" s="30" t="s">
        <v>22</v>
      </c>
      <c r="K130" s="44" t="s">
        <v>212</v>
      </c>
      <c r="L130" s="30" t="s">
        <v>470</v>
      </c>
      <c r="M130" s="63">
        <v>84685</v>
      </c>
    </row>
    <row r="131" spans="3:13" x14ac:dyDescent="0.25">
      <c r="C131" s="26">
        <v>41912</v>
      </c>
      <c r="D131" s="27" t="s">
        <v>216</v>
      </c>
      <c r="E131" s="28" t="s">
        <v>249</v>
      </c>
      <c r="F131" s="29" t="s">
        <v>217</v>
      </c>
      <c r="G131" s="30" t="s">
        <v>250</v>
      </c>
      <c r="H131" s="30" t="s">
        <v>67</v>
      </c>
      <c r="I131" s="29" t="s">
        <v>212</v>
      </c>
      <c r="J131" s="30" t="s">
        <v>51</v>
      </c>
      <c r="K131" s="44" t="s">
        <v>212</v>
      </c>
      <c r="L131" s="30" t="s">
        <v>33</v>
      </c>
      <c r="M131" s="63">
        <v>930</v>
      </c>
    </row>
    <row r="132" spans="3:13" x14ac:dyDescent="0.25">
      <c r="C132" s="73">
        <v>42004</v>
      </c>
      <c r="D132" s="77" t="s">
        <v>216</v>
      </c>
      <c r="E132" s="67" t="s">
        <v>249</v>
      </c>
      <c r="F132" s="67" t="s">
        <v>441</v>
      </c>
      <c r="G132" s="75" t="s">
        <v>250</v>
      </c>
      <c r="H132" s="75" t="s">
        <v>67</v>
      </c>
      <c r="I132" s="67" t="s">
        <v>212</v>
      </c>
      <c r="J132" s="75" t="s">
        <v>51</v>
      </c>
      <c r="K132" s="67" t="s">
        <v>212</v>
      </c>
      <c r="L132" s="75" t="s">
        <v>33</v>
      </c>
      <c r="M132" s="76">
        <v>463</v>
      </c>
    </row>
    <row r="133" spans="3:13" ht="60" x14ac:dyDescent="0.25">
      <c r="C133" s="26">
        <v>42026</v>
      </c>
      <c r="D133" s="78">
        <v>15124</v>
      </c>
      <c r="E133" s="28" t="s">
        <v>249</v>
      </c>
      <c r="F133" s="29" t="s">
        <v>469</v>
      </c>
      <c r="G133" s="30" t="s">
        <v>250</v>
      </c>
      <c r="H133" s="30" t="s">
        <v>67</v>
      </c>
      <c r="I133" s="29" t="s">
        <v>68</v>
      </c>
      <c r="J133" s="30" t="s">
        <v>22</v>
      </c>
      <c r="K133" s="44" t="s">
        <v>212</v>
      </c>
      <c r="L133" s="30" t="s">
        <v>470</v>
      </c>
      <c r="M133" s="63">
        <v>84685</v>
      </c>
    </row>
    <row r="134" spans="3:13" x14ac:dyDescent="0.25">
      <c r="C134" s="26">
        <v>42094</v>
      </c>
      <c r="D134" s="27" t="s">
        <v>216</v>
      </c>
      <c r="E134" s="28" t="s">
        <v>249</v>
      </c>
      <c r="F134" s="29" t="s">
        <v>574</v>
      </c>
      <c r="G134" s="30" t="s">
        <v>250</v>
      </c>
      <c r="H134" s="30" t="s">
        <v>67</v>
      </c>
      <c r="I134" s="29" t="s">
        <v>212</v>
      </c>
      <c r="J134" s="30" t="s">
        <v>51</v>
      </c>
      <c r="K134" s="44" t="s">
        <v>212</v>
      </c>
      <c r="L134" s="30" t="s">
        <v>33</v>
      </c>
      <c r="M134" s="32">
        <v>1548</v>
      </c>
    </row>
    <row r="135" spans="3:13" ht="30" x14ac:dyDescent="0.25">
      <c r="C135" s="73">
        <v>41955</v>
      </c>
      <c r="D135" s="74">
        <v>12146</v>
      </c>
      <c r="E135" s="67" t="s">
        <v>457</v>
      </c>
      <c r="F135" s="67" t="s">
        <v>458</v>
      </c>
      <c r="G135" s="75" t="s">
        <v>459</v>
      </c>
      <c r="H135" s="75" t="s">
        <v>67</v>
      </c>
      <c r="I135" s="67" t="s">
        <v>260</v>
      </c>
      <c r="J135" s="75" t="s">
        <v>22</v>
      </c>
      <c r="K135" s="67" t="s">
        <v>261</v>
      </c>
      <c r="L135" s="75" t="s">
        <v>33</v>
      </c>
      <c r="M135" s="76">
        <f>5604*90%</f>
        <v>5043.6000000000004</v>
      </c>
    </row>
    <row r="136" spans="3:13" ht="30" x14ac:dyDescent="0.25">
      <c r="C136" s="73">
        <v>41956</v>
      </c>
      <c r="D136" s="74">
        <v>15087</v>
      </c>
      <c r="E136" s="67" t="s">
        <v>460</v>
      </c>
      <c r="F136" s="67" t="s">
        <v>461</v>
      </c>
      <c r="G136" s="75" t="s">
        <v>459</v>
      </c>
      <c r="H136" s="75" t="s">
        <v>67</v>
      </c>
      <c r="I136" s="67" t="s">
        <v>462</v>
      </c>
      <c r="J136" s="75" t="s">
        <v>22</v>
      </c>
      <c r="K136" s="67" t="s">
        <v>463</v>
      </c>
      <c r="L136" s="75" t="s">
        <v>52</v>
      </c>
      <c r="M136" s="76">
        <f>58944*50%</f>
        <v>29472</v>
      </c>
    </row>
    <row r="137" spans="3:13" ht="60" x14ac:dyDescent="0.25">
      <c r="C137" s="73">
        <v>41976</v>
      </c>
      <c r="D137" s="74">
        <v>15105</v>
      </c>
      <c r="E137" s="67" t="s">
        <v>460</v>
      </c>
      <c r="F137" s="67" t="s">
        <v>465</v>
      </c>
      <c r="G137" s="75" t="s">
        <v>459</v>
      </c>
      <c r="H137" s="75" t="s">
        <v>67</v>
      </c>
      <c r="I137" s="67" t="s">
        <v>466</v>
      </c>
      <c r="J137" s="75" t="s">
        <v>54</v>
      </c>
      <c r="K137" s="67" t="s">
        <v>212</v>
      </c>
      <c r="L137" s="75" t="s">
        <v>24</v>
      </c>
      <c r="M137" s="76">
        <v>29717.599999999999</v>
      </c>
    </row>
    <row r="138" spans="3:13" ht="30" x14ac:dyDescent="0.25">
      <c r="C138" s="26">
        <v>42030</v>
      </c>
      <c r="D138" s="78">
        <v>15120</v>
      </c>
      <c r="E138" s="28" t="s">
        <v>255</v>
      </c>
      <c r="F138" s="29" t="s">
        <v>475</v>
      </c>
      <c r="G138" s="30" t="s">
        <v>459</v>
      </c>
      <c r="H138" s="30" t="s">
        <v>67</v>
      </c>
      <c r="I138" s="29" t="s">
        <v>476</v>
      </c>
      <c r="J138" s="30" t="s">
        <v>54</v>
      </c>
      <c r="K138" s="44" t="s">
        <v>212</v>
      </c>
      <c r="L138" s="30" t="s">
        <v>470</v>
      </c>
      <c r="M138" s="63">
        <v>1749.5</v>
      </c>
    </row>
    <row r="139" spans="3:13" ht="30" x14ac:dyDescent="0.25">
      <c r="C139" s="26">
        <v>42030</v>
      </c>
      <c r="D139" s="78">
        <v>15120</v>
      </c>
      <c r="E139" s="28" t="s">
        <v>474</v>
      </c>
      <c r="F139" s="29" t="s">
        <v>475</v>
      </c>
      <c r="G139" s="30" t="s">
        <v>459</v>
      </c>
      <c r="H139" s="30" t="s">
        <v>67</v>
      </c>
      <c r="I139" s="29" t="s">
        <v>476</v>
      </c>
      <c r="J139" s="30" t="s">
        <v>54</v>
      </c>
      <c r="K139" s="44" t="s">
        <v>212</v>
      </c>
      <c r="L139" s="30" t="s">
        <v>470</v>
      </c>
      <c r="M139" s="63">
        <v>1749.5</v>
      </c>
    </row>
    <row r="140" spans="3:13" ht="30" x14ac:dyDescent="0.25">
      <c r="C140" s="73">
        <v>41955</v>
      </c>
      <c r="D140" s="74">
        <v>12146</v>
      </c>
      <c r="E140" s="67" t="s">
        <v>464</v>
      </c>
      <c r="F140" s="67" t="s">
        <v>458</v>
      </c>
      <c r="G140" s="75" t="s">
        <v>459</v>
      </c>
      <c r="H140" s="75" t="s">
        <v>67</v>
      </c>
      <c r="I140" s="67" t="s">
        <v>260</v>
      </c>
      <c r="J140" s="75" t="s">
        <v>22</v>
      </c>
      <c r="K140" s="67" t="s">
        <v>261</v>
      </c>
      <c r="L140" s="75" t="s">
        <v>33</v>
      </c>
      <c r="M140" s="76">
        <f>5604*10%</f>
        <v>560.4</v>
      </c>
    </row>
    <row r="141" spans="3:13" x14ac:dyDescent="0.25">
      <c r="C141" s="73">
        <v>42004</v>
      </c>
      <c r="D141" s="77" t="s">
        <v>216</v>
      </c>
      <c r="E141" s="67" t="s">
        <v>467</v>
      </c>
      <c r="F141" s="67" t="s">
        <v>441</v>
      </c>
      <c r="G141" s="75" t="s">
        <v>468</v>
      </c>
      <c r="H141" s="75" t="s">
        <v>67</v>
      </c>
      <c r="I141" s="67" t="s">
        <v>212</v>
      </c>
      <c r="J141" s="75" t="s">
        <v>51</v>
      </c>
      <c r="K141" s="67" t="s">
        <v>212</v>
      </c>
      <c r="L141" s="75" t="s">
        <v>33</v>
      </c>
      <c r="M141" s="76">
        <v>17415.84</v>
      </c>
    </row>
    <row r="142" spans="3:13" x14ac:dyDescent="0.25">
      <c r="C142" s="26">
        <v>42094</v>
      </c>
      <c r="D142" s="27" t="s">
        <v>216</v>
      </c>
      <c r="E142" s="28" t="s">
        <v>467</v>
      </c>
      <c r="F142" s="29" t="s">
        <v>574</v>
      </c>
      <c r="G142" s="30" t="s">
        <v>468</v>
      </c>
      <c r="H142" s="30" t="s">
        <v>67</v>
      </c>
      <c r="I142" s="29" t="s">
        <v>212</v>
      </c>
      <c r="J142" s="30" t="s">
        <v>51</v>
      </c>
      <c r="K142" s="44" t="s">
        <v>212</v>
      </c>
      <c r="L142" s="30" t="s">
        <v>33</v>
      </c>
      <c r="M142" s="32">
        <v>19215.84</v>
      </c>
    </row>
    <row r="143" spans="3:13" ht="30" x14ac:dyDescent="0.25">
      <c r="C143" s="64">
        <v>41918</v>
      </c>
      <c r="D143" s="65">
        <v>15054</v>
      </c>
      <c r="E143" s="66" t="s">
        <v>267</v>
      </c>
      <c r="F143" s="67" t="s">
        <v>268</v>
      </c>
      <c r="G143" s="68" t="s">
        <v>269</v>
      </c>
      <c r="H143" s="68" t="s">
        <v>67</v>
      </c>
      <c r="I143" s="67" t="s">
        <v>270</v>
      </c>
      <c r="J143" s="68" t="s">
        <v>54</v>
      </c>
      <c r="K143" s="67" t="s">
        <v>212</v>
      </c>
      <c r="L143" s="68" t="s">
        <v>33</v>
      </c>
      <c r="M143" s="69">
        <v>300</v>
      </c>
    </row>
    <row r="144" spans="3:13" ht="30" x14ac:dyDescent="0.25">
      <c r="C144" s="64">
        <v>41918</v>
      </c>
      <c r="D144" s="65">
        <v>15054</v>
      </c>
      <c r="E144" s="66" t="s">
        <v>271</v>
      </c>
      <c r="F144" s="67" t="s">
        <v>268</v>
      </c>
      <c r="G144" s="68" t="s">
        <v>269</v>
      </c>
      <c r="H144" s="68" t="s">
        <v>67</v>
      </c>
      <c r="I144" s="67" t="s">
        <v>270</v>
      </c>
      <c r="J144" s="68" t="s">
        <v>54</v>
      </c>
      <c r="K144" s="67" t="s">
        <v>212</v>
      </c>
      <c r="L144" s="68" t="s">
        <v>33</v>
      </c>
      <c r="M144" s="69">
        <v>2700</v>
      </c>
    </row>
    <row r="145" spans="3:13" x14ac:dyDescent="0.25">
      <c r="C145" s="26">
        <v>41912</v>
      </c>
      <c r="D145" s="27" t="s">
        <v>216</v>
      </c>
      <c r="E145" s="28" t="s">
        <v>251</v>
      </c>
      <c r="F145" s="29" t="s">
        <v>217</v>
      </c>
      <c r="G145" s="30" t="s">
        <v>252</v>
      </c>
      <c r="H145" s="30" t="s">
        <v>67</v>
      </c>
      <c r="I145" s="29" t="s">
        <v>212</v>
      </c>
      <c r="J145" s="30" t="s">
        <v>51</v>
      </c>
      <c r="K145" s="44" t="s">
        <v>212</v>
      </c>
      <c r="L145" s="30" t="s">
        <v>33</v>
      </c>
      <c r="M145" s="63">
        <v>50000</v>
      </c>
    </row>
    <row r="146" spans="3:13" x14ac:dyDescent="0.25">
      <c r="C146" s="73">
        <v>42004</v>
      </c>
      <c r="D146" s="77" t="s">
        <v>216</v>
      </c>
      <c r="E146" s="67" t="s">
        <v>251</v>
      </c>
      <c r="F146" s="67" t="s">
        <v>441</v>
      </c>
      <c r="G146" s="75" t="s">
        <v>252</v>
      </c>
      <c r="H146" s="75" t="s">
        <v>67</v>
      </c>
      <c r="I146" s="67" t="s">
        <v>212</v>
      </c>
      <c r="J146" s="75" t="s">
        <v>51</v>
      </c>
      <c r="K146" s="67" t="s">
        <v>212</v>
      </c>
      <c r="L146" s="75" t="s">
        <v>33</v>
      </c>
      <c r="M146" s="76">
        <v>1150</v>
      </c>
    </row>
    <row r="147" spans="3:13" x14ac:dyDescent="0.25">
      <c r="C147" s="26">
        <v>42094</v>
      </c>
      <c r="D147" s="27" t="s">
        <v>216</v>
      </c>
      <c r="E147" s="28" t="s">
        <v>251</v>
      </c>
      <c r="F147" s="29" t="s">
        <v>574</v>
      </c>
      <c r="G147" s="30" t="s">
        <v>252</v>
      </c>
      <c r="H147" s="30" t="s">
        <v>67</v>
      </c>
      <c r="I147" s="29" t="s">
        <v>212</v>
      </c>
      <c r="J147" s="30" t="s">
        <v>51</v>
      </c>
      <c r="K147" s="44" t="s">
        <v>212</v>
      </c>
      <c r="L147" s="30" t="s">
        <v>33</v>
      </c>
      <c r="M147" s="32">
        <v>45750</v>
      </c>
    </row>
    <row r="148" spans="3:13" ht="30" x14ac:dyDescent="0.25">
      <c r="C148" s="26">
        <v>41834</v>
      </c>
      <c r="D148" s="27" t="s">
        <v>63</v>
      </c>
      <c r="E148" s="28" t="s">
        <v>64</v>
      </c>
      <c r="F148" s="29" t="s">
        <v>65</v>
      </c>
      <c r="G148" s="30" t="s">
        <v>66</v>
      </c>
      <c r="H148" s="30" t="s">
        <v>67</v>
      </c>
      <c r="I148" s="29" t="s">
        <v>68</v>
      </c>
      <c r="J148" s="30" t="s">
        <v>22</v>
      </c>
      <c r="K148" s="31"/>
      <c r="L148" s="31" t="s">
        <v>24</v>
      </c>
      <c r="M148" s="32">
        <v>176098</v>
      </c>
    </row>
    <row r="149" spans="3:13" ht="60" x14ac:dyDescent="0.25">
      <c r="C149" s="64">
        <v>41926</v>
      </c>
      <c r="D149" s="65">
        <v>15061</v>
      </c>
      <c r="E149" s="66" t="s">
        <v>272</v>
      </c>
      <c r="F149" s="67" t="s">
        <v>273</v>
      </c>
      <c r="G149" s="68" t="s">
        <v>66</v>
      </c>
      <c r="H149" s="68" t="s">
        <v>67</v>
      </c>
      <c r="I149" s="67" t="s">
        <v>274</v>
      </c>
      <c r="J149" s="68" t="s">
        <v>92</v>
      </c>
      <c r="K149" s="67" t="s">
        <v>212</v>
      </c>
      <c r="L149" s="68" t="s">
        <v>52</v>
      </c>
      <c r="M149" s="69">
        <v>3836</v>
      </c>
    </row>
    <row r="150" spans="3:13" ht="45" x14ac:dyDescent="0.25">
      <c r="C150" s="26">
        <v>42094</v>
      </c>
      <c r="D150" s="27" t="s">
        <v>590</v>
      </c>
      <c r="E150" s="28" t="s">
        <v>272</v>
      </c>
      <c r="F150" s="29" t="s">
        <v>591</v>
      </c>
      <c r="G150" s="30" t="s">
        <v>66</v>
      </c>
      <c r="H150" s="30" t="s">
        <v>67</v>
      </c>
      <c r="I150" s="29" t="s">
        <v>587</v>
      </c>
      <c r="J150" s="30" t="s">
        <v>54</v>
      </c>
      <c r="K150" s="44" t="s">
        <v>212</v>
      </c>
      <c r="L150" s="30" t="s">
        <v>555</v>
      </c>
      <c r="M150" s="80">
        <v>20000</v>
      </c>
    </row>
    <row r="151" spans="3:13" ht="60" x14ac:dyDescent="0.25">
      <c r="C151" s="26">
        <v>42067</v>
      </c>
      <c r="D151" s="27" t="s">
        <v>585</v>
      </c>
      <c r="E151" s="28" t="s">
        <v>524</v>
      </c>
      <c r="F151" s="29" t="s">
        <v>586</v>
      </c>
      <c r="G151" s="30" t="s">
        <v>66</v>
      </c>
      <c r="H151" s="30" t="s">
        <v>67</v>
      </c>
      <c r="I151" s="29" t="s">
        <v>587</v>
      </c>
      <c r="J151" s="30" t="s">
        <v>54</v>
      </c>
      <c r="K151" s="44" t="s">
        <v>212</v>
      </c>
      <c r="L151" s="30" t="s">
        <v>555</v>
      </c>
      <c r="M151" s="80">
        <v>15000</v>
      </c>
    </row>
    <row r="152" spans="3:13" x14ac:dyDescent="0.25">
      <c r="C152" s="26">
        <v>41912</v>
      </c>
      <c r="D152" s="27" t="s">
        <v>216</v>
      </c>
      <c r="E152" s="28" t="s">
        <v>253</v>
      </c>
      <c r="F152" s="29" t="s">
        <v>217</v>
      </c>
      <c r="G152" s="30" t="s">
        <v>254</v>
      </c>
      <c r="H152" s="30" t="s">
        <v>67</v>
      </c>
      <c r="I152" s="29" t="s">
        <v>212</v>
      </c>
      <c r="J152" s="30" t="s">
        <v>51</v>
      </c>
      <c r="K152" s="44" t="s">
        <v>212</v>
      </c>
      <c r="L152" s="30" t="s">
        <v>33</v>
      </c>
      <c r="M152" s="63">
        <v>13127.84</v>
      </c>
    </row>
    <row r="153" spans="3:13" x14ac:dyDescent="0.25">
      <c r="C153" s="73">
        <v>42004</v>
      </c>
      <c r="D153" s="77" t="s">
        <v>216</v>
      </c>
      <c r="E153" s="67" t="s">
        <v>253</v>
      </c>
      <c r="F153" s="67" t="s">
        <v>441</v>
      </c>
      <c r="G153" s="75" t="s">
        <v>254</v>
      </c>
      <c r="H153" s="75" t="s">
        <v>67</v>
      </c>
      <c r="I153" s="67" t="s">
        <v>212</v>
      </c>
      <c r="J153" s="75" t="s">
        <v>51</v>
      </c>
      <c r="K153" s="67" t="s">
        <v>212</v>
      </c>
      <c r="L153" s="75" t="s">
        <v>33</v>
      </c>
      <c r="M153" s="76">
        <v>25444.18</v>
      </c>
    </row>
    <row r="154" spans="3:13" x14ac:dyDescent="0.25">
      <c r="C154" s="26">
        <v>42094</v>
      </c>
      <c r="D154" s="27" t="s">
        <v>216</v>
      </c>
      <c r="E154" s="28" t="s">
        <v>253</v>
      </c>
      <c r="F154" s="29" t="s">
        <v>574</v>
      </c>
      <c r="G154" s="30" t="s">
        <v>254</v>
      </c>
      <c r="H154" s="30" t="s">
        <v>67</v>
      </c>
      <c r="I154" s="29" t="s">
        <v>212</v>
      </c>
      <c r="J154" s="30" t="s">
        <v>51</v>
      </c>
      <c r="K154" s="44" t="s">
        <v>212</v>
      </c>
      <c r="L154" s="30" t="s">
        <v>33</v>
      </c>
      <c r="M154" s="32">
        <v>21482.409999999996</v>
      </c>
    </row>
    <row r="155" spans="3:13" x14ac:dyDescent="0.25">
      <c r="C155" s="26">
        <v>41912</v>
      </c>
      <c r="D155" s="27" t="s">
        <v>216</v>
      </c>
      <c r="E155" s="28" t="s">
        <v>255</v>
      </c>
      <c r="F155" s="29" t="s">
        <v>217</v>
      </c>
      <c r="G155" s="30" t="s">
        <v>256</v>
      </c>
      <c r="H155" s="30" t="s">
        <v>67</v>
      </c>
      <c r="I155" s="29" t="s">
        <v>212</v>
      </c>
      <c r="J155" s="30" t="s">
        <v>51</v>
      </c>
      <c r="K155" s="44" t="s">
        <v>212</v>
      </c>
      <c r="L155" s="30" t="s">
        <v>33</v>
      </c>
      <c r="M155" s="63">
        <v>39136.97</v>
      </c>
    </row>
    <row r="156" spans="3:13" x14ac:dyDescent="0.25">
      <c r="C156" s="73">
        <v>42004</v>
      </c>
      <c r="D156" s="77" t="s">
        <v>216</v>
      </c>
      <c r="E156" s="67" t="s">
        <v>255</v>
      </c>
      <c r="F156" s="67" t="s">
        <v>441</v>
      </c>
      <c r="G156" s="75" t="s">
        <v>256</v>
      </c>
      <c r="H156" s="75" t="s">
        <v>67</v>
      </c>
      <c r="I156" s="67" t="s">
        <v>212</v>
      </c>
      <c r="J156" s="75" t="s">
        <v>51</v>
      </c>
      <c r="K156" s="67" t="s">
        <v>212</v>
      </c>
      <c r="L156" s="75" t="s">
        <v>33</v>
      </c>
      <c r="M156" s="76">
        <v>53198.520000000004</v>
      </c>
    </row>
    <row r="157" spans="3:13" x14ac:dyDescent="0.25">
      <c r="C157" s="26">
        <v>42094</v>
      </c>
      <c r="D157" s="27" t="s">
        <v>216</v>
      </c>
      <c r="E157" s="28" t="s">
        <v>255</v>
      </c>
      <c r="F157" s="29" t="s">
        <v>574</v>
      </c>
      <c r="G157" s="30" t="s">
        <v>256</v>
      </c>
      <c r="H157" s="30" t="s">
        <v>67</v>
      </c>
      <c r="I157" s="29" t="s">
        <v>212</v>
      </c>
      <c r="J157" s="30" t="s">
        <v>51</v>
      </c>
      <c r="K157" s="44" t="s">
        <v>212</v>
      </c>
      <c r="L157" s="30" t="s">
        <v>33</v>
      </c>
      <c r="M157" s="32">
        <v>21645.200000000008</v>
      </c>
    </row>
    <row r="158" spans="3:13" ht="30" x14ac:dyDescent="0.25">
      <c r="C158" s="26">
        <v>41848</v>
      </c>
      <c r="D158" s="27" t="s">
        <v>69</v>
      </c>
      <c r="E158" s="28" t="s">
        <v>70</v>
      </c>
      <c r="F158" s="29" t="s">
        <v>71</v>
      </c>
      <c r="G158" s="30" t="s">
        <v>72</v>
      </c>
      <c r="H158" s="30" t="s">
        <v>67</v>
      </c>
      <c r="I158" s="29" t="s">
        <v>73</v>
      </c>
      <c r="J158" s="30" t="s">
        <v>51</v>
      </c>
      <c r="K158" s="31"/>
      <c r="L158" s="31" t="s">
        <v>52</v>
      </c>
      <c r="M158" s="32">
        <v>29897.72</v>
      </c>
    </row>
    <row r="159" spans="3:13" x14ac:dyDescent="0.25">
      <c r="C159" s="26">
        <v>41863</v>
      </c>
      <c r="D159" s="27" t="s">
        <v>74</v>
      </c>
      <c r="E159" s="28" t="s">
        <v>70</v>
      </c>
      <c r="F159" s="29" t="s">
        <v>75</v>
      </c>
      <c r="G159" s="30" t="s">
        <v>72</v>
      </c>
      <c r="H159" s="30" t="s">
        <v>67</v>
      </c>
      <c r="I159" s="29" t="s">
        <v>76</v>
      </c>
      <c r="J159" s="30" t="s">
        <v>51</v>
      </c>
      <c r="K159" s="31"/>
      <c r="L159" s="31" t="s">
        <v>77</v>
      </c>
      <c r="M159" s="32">
        <v>70000</v>
      </c>
    </row>
    <row r="160" spans="3:13" ht="60" x14ac:dyDescent="0.25">
      <c r="C160" s="26">
        <v>42024</v>
      </c>
      <c r="D160" s="78">
        <v>15122</v>
      </c>
      <c r="E160" s="28" t="s">
        <v>467</v>
      </c>
      <c r="F160" s="29" t="s">
        <v>477</v>
      </c>
      <c r="G160" s="30" t="s">
        <v>72</v>
      </c>
      <c r="H160" s="30" t="s">
        <v>67</v>
      </c>
      <c r="I160" s="29" t="s">
        <v>478</v>
      </c>
      <c r="J160" s="30" t="s">
        <v>54</v>
      </c>
      <c r="K160" s="44" t="s">
        <v>212</v>
      </c>
      <c r="L160" s="30" t="s">
        <v>456</v>
      </c>
      <c r="M160" s="63">
        <v>500</v>
      </c>
    </row>
    <row r="161" spans="3:13" ht="60" x14ac:dyDescent="0.25">
      <c r="C161" s="26">
        <v>42024</v>
      </c>
      <c r="D161" s="78">
        <v>15122</v>
      </c>
      <c r="E161" s="28" t="s">
        <v>479</v>
      </c>
      <c r="F161" s="29" t="s">
        <v>477</v>
      </c>
      <c r="G161" s="30" t="s">
        <v>72</v>
      </c>
      <c r="H161" s="30" t="s">
        <v>67</v>
      </c>
      <c r="I161" s="29" t="s">
        <v>478</v>
      </c>
      <c r="J161" s="30" t="s">
        <v>54</v>
      </c>
      <c r="K161" s="44" t="s">
        <v>212</v>
      </c>
      <c r="L161" s="30" t="s">
        <v>456</v>
      </c>
      <c r="M161" s="63">
        <v>500</v>
      </c>
    </row>
    <row r="162" spans="3:13" ht="30" x14ac:dyDescent="0.25">
      <c r="C162" s="26">
        <v>41897</v>
      </c>
      <c r="D162" s="27">
        <v>14005</v>
      </c>
      <c r="E162" s="28" t="s">
        <v>257</v>
      </c>
      <c r="F162" s="29" t="s">
        <v>258</v>
      </c>
      <c r="G162" s="30" t="s">
        <v>259</v>
      </c>
      <c r="H162" s="30" t="s">
        <v>67</v>
      </c>
      <c r="I162" s="29" t="s">
        <v>260</v>
      </c>
      <c r="J162" s="30" t="s">
        <v>22</v>
      </c>
      <c r="K162" s="44" t="s">
        <v>261</v>
      </c>
      <c r="L162" s="30" t="s">
        <v>52</v>
      </c>
      <c r="M162" s="63">
        <v>126494</v>
      </c>
    </row>
    <row r="163" spans="3:13" ht="30" x14ac:dyDescent="0.25">
      <c r="C163" s="26">
        <v>42040</v>
      </c>
      <c r="D163" s="27">
        <v>14005</v>
      </c>
      <c r="E163" s="28" t="s">
        <v>257</v>
      </c>
      <c r="F163" s="29" t="s">
        <v>258</v>
      </c>
      <c r="G163" s="30" t="s">
        <v>259</v>
      </c>
      <c r="H163" s="30" t="s">
        <v>67</v>
      </c>
      <c r="I163" s="29" t="s">
        <v>260</v>
      </c>
      <c r="J163" s="30" t="s">
        <v>22</v>
      </c>
      <c r="K163" s="44" t="s">
        <v>261</v>
      </c>
      <c r="L163" s="30" t="s">
        <v>52</v>
      </c>
      <c r="M163" s="80">
        <v>74784.5</v>
      </c>
    </row>
    <row r="164" spans="3:13" ht="30" x14ac:dyDescent="0.25">
      <c r="C164" s="26">
        <v>41884</v>
      </c>
      <c r="D164" s="27">
        <v>14129</v>
      </c>
      <c r="E164" s="28" t="s">
        <v>262</v>
      </c>
      <c r="F164" s="29" t="s">
        <v>263</v>
      </c>
      <c r="G164" s="30" t="s">
        <v>259</v>
      </c>
      <c r="H164" s="30" t="s">
        <v>67</v>
      </c>
      <c r="I164" s="29" t="s">
        <v>260</v>
      </c>
      <c r="J164" s="30" t="s">
        <v>22</v>
      </c>
      <c r="K164" s="44" t="s">
        <v>264</v>
      </c>
      <c r="L164" s="30" t="s">
        <v>24</v>
      </c>
      <c r="M164" s="63">
        <v>1470</v>
      </c>
    </row>
    <row r="165" spans="3:13" ht="30" x14ac:dyDescent="0.25">
      <c r="C165" s="26">
        <v>42093</v>
      </c>
      <c r="D165" s="27" t="s">
        <v>588</v>
      </c>
      <c r="E165" s="28" t="s">
        <v>262</v>
      </c>
      <c r="F165" s="29" t="s">
        <v>589</v>
      </c>
      <c r="G165" s="30" t="s">
        <v>259</v>
      </c>
      <c r="H165" s="30" t="s">
        <v>67</v>
      </c>
      <c r="I165" s="29" t="s">
        <v>260</v>
      </c>
      <c r="J165" s="30" t="s">
        <v>22</v>
      </c>
      <c r="K165" s="44" t="s">
        <v>264</v>
      </c>
      <c r="L165" s="30" t="s">
        <v>33</v>
      </c>
      <c r="M165" s="80">
        <v>1470</v>
      </c>
    </row>
    <row r="166" spans="3:13" ht="30" x14ac:dyDescent="0.25">
      <c r="C166" s="26">
        <v>41897</v>
      </c>
      <c r="D166" s="27">
        <v>14005</v>
      </c>
      <c r="E166" s="28" t="s">
        <v>265</v>
      </c>
      <c r="F166" s="29" t="s">
        <v>258</v>
      </c>
      <c r="G166" s="30" t="s">
        <v>259</v>
      </c>
      <c r="H166" s="30" t="s">
        <v>67</v>
      </c>
      <c r="I166" s="29" t="s">
        <v>260</v>
      </c>
      <c r="J166" s="30" t="s">
        <v>22</v>
      </c>
      <c r="K166" s="44" t="s">
        <v>261</v>
      </c>
      <c r="L166" s="30" t="s">
        <v>52</v>
      </c>
      <c r="M166" s="63">
        <v>126495</v>
      </c>
    </row>
    <row r="167" spans="3:13" ht="30" x14ac:dyDescent="0.25">
      <c r="C167" s="73">
        <v>41956</v>
      </c>
      <c r="D167" s="74">
        <v>15087</v>
      </c>
      <c r="E167" s="67" t="s">
        <v>265</v>
      </c>
      <c r="F167" s="67" t="s">
        <v>461</v>
      </c>
      <c r="G167" s="75" t="s">
        <v>259</v>
      </c>
      <c r="H167" s="75" t="s">
        <v>67</v>
      </c>
      <c r="I167" s="67" t="s">
        <v>462</v>
      </c>
      <c r="J167" s="75" t="s">
        <v>22</v>
      </c>
      <c r="K167" s="67" t="s">
        <v>463</v>
      </c>
      <c r="L167" s="75" t="s">
        <v>52</v>
      </c>
      <c r="M167" s="76">
        <f>58944*50%</f>
        <v>29472</v>
      </c>
    </row>
    <row r="168" spans="3:13" ht="30" x14ac:dyDescent="0.25">
      <c r="C168" s="26">
        <v>42040</v>
      </c>
      <c r="D168" s="27">
        <v>14005</v>
      </c>
      <c r="E168" s="28" t="s">
        <v>265</v>
      </c>
      <c r="F168" s="29" t="s">
        <v>258</v>
      </c>
      <c r="G168" s="30" t="s">
        <v>259</v>
      </c>
      <c r="H168" s="30" t="s">
        <v>67</v>
      </c>
      <c r="I168" s="29" t="s">
        <v>260</v>
      </c>
      <c r="J168" s="30" t="s">
        <v>22</v>
      </c>
      <c r="K168" s="44" t="s">
        <v>261</v>
      </c>
      <c r="L168" s="30" t="s">
        <v>52</v>
      </c>
      <c r="M168" s="80">
        <v>74784.5</v>
      </c>
    </row>
    <row r="169" spans="3:13" ht="30" x14ac:dyDescent="0.25">
      <c r="C169" s="26">
        <v>41884</v>
      </c>
      <c r="D169" s="27">
        <v>14129</v>
      </c>
      <c r="E169" s="28" t="s">
        <v>266</v>
      </c>
      <c r="F169" s="29" t="s">
        <v>263</v>
      </c>
      <c r="G169" s="30" t="s">
        <v>259</v>
      </c>
      <c r="H169" s="30" t="s">
        <v>67</v>
      </c>
      <c r="I169" s="29" t="s">
        <v>260</v>
      </c>
      <c r="J169" s="30" t="s">
        <v>22</v>
      </c>
      <c r="K169" s="44" t="s">
        <v>264</v>
      </c>
      <c r="L169" s="30" t="s">
        <v>24</v>
      </c>
      <c r="M169" s="63">
        <v>145530</v>
      </c>
    </row>
    <row r="170" spans="3:13" ht="30" x14ac:dyDescent="0.25">
      <c r="C170" s="26">
        <v>42093</v>
      </c>
      <c r="D170" s="27" t="s">
        <v>588</v>
      </c>
      <c r="E170" s="28" t="s">
        <v>266</v>
      </c>
      <c r="F170" s="29" t="s">
        <v>589</v>
      </c>
      <c r="G170" s="30" t="s">
        <v>259</v>
      </c>
      <c r="H170" s="30" t="s">
        <v>67</v>
      </c>
      <c r="I170" s="29" t="s">
        <v>260</v>
      </c>
      <c r="J170" s="30" t="s">
        <v>22</v>
      </c>
      <c r="K170" s="44" t="s">
        <v>264</v>
      </c>
      <c r="L170" s="30" t="s">
        <v>33</v>
      </c>
      <c r="M170" s="80">
        <v>145530</v>
      </c>
    </row>
    <row r="171" spans="3:13" ht="30" x14ac:dyDescent="0.25">
      <c r="C171" s="83">
        <v>42121</v>
      </c>
      <c r="D171" s="84">
        <v>15177</v>
      </c>
      <c r="E171" s="85" t="s">
        <v>471</v>
      </c>
      <c r="F171" s="85" t="s">
        <v>667</v>
      </c>
      <c r="G171" s="86" t="s">
        <v>250</v>
      </c>
      <c r="H171" s="86" t="s">
        <v>67</v>
      </c>
      <c r="I171" s="85" t="s">
        <v>668</v>
      </c>
      <c r="J171" s="86" t="s">
        <v>22</v>
      </c>
      <c r="K171" s="85" t="s">
        <v>669</v>
      </c>
      <c r="L171" s="86" t="s">
        <v>555</v>
      </c>
      <c r="M171" s="87">
        <f>74864/3</f>
        <v>24954.666666666668</v>
      </c>
    </row>
    <row r="172" spans="3:13" ht="30" x14ac:dyDescent="0.25">
      <c r="C172" s="83">
        <v>42117</v>
      </c>
      <c r="D172" s="84">
        <v>15178</v>
      </c>
      <c r="E172" s="85" t="s">
        <v>457</v>
      </c>
      <c r="F172" s="85" t="s">
        <v>670</v>
      </c>
      <c r="G172" s="86" t="s">
        <v>459</v>
      </c>
      <c r="H172" s="86" t="s">
        <v>67</v>
      </c>
      <c r="I172" s="85" t="s">
        <v>260</v>
      </c>
      <c r="J172" s="86" t="s">
        <v>22</v>
      </c>
      <c r="K172" s="85" t="s">
        <v>261</v>
      </c>
      <c r="L172" s="86" t="s">
        <v>33</v>
      </c>
      <c r="M172" s="87">
        <f>73883*90%</f>
        <v>66494.7</v>
      </c>
    </row>
    <row r="173" spans="3:13" ht="30" x14ac:dyDescent="0.25">
      <c r="C173" s="83">
        <v>42117</v>
      </c>
      <c r="D173" s="84">
        <v>15178</v>
      </c>
      <c r="E173" s="85" t="s">
        <v>464</v>
      </c>
      <c r="F173" s="85" t="s">
        <v>670</v>
      </c>
      <c r="G173" s="86" t="s">
        <v>459</v>
      </c>
      <c r="H173" s="86" t="s">
        <v>67</v>
      </c>
      <c r="I173" s="85" t="s">
        <v>260</v>
      </c>
      <c r="J173" s="86" t="s">
        <v>22</v>
      </c>
      <c r="K173" s="85" t="s">
        <v>261</v>
      </c>
      <c r="L173" s="86" t="s">
        <v>33</v>
      </c>
      <c r="M173" s="87">
        <f>73883*10%</f>
        <v>7388.3</v>
      </c>
    </row>
    <row r="174" spans="3:13" ht="30" x14ac:dyDescent="0.25">
      <c r="C174" s="83">
        <v>42116</v>
      </c>
      <c r="D174" s="84">
        <v>15175</v>
      </c>
      <c r="E174" s="85" t="s">
        <v>271</v>
      </c>
      <c r="F174" s="85" t="s">
        <v>671</v>
      </c>
      <c r="G174" s="86" t="s">
        <v>269</v>
      </c>
      <c r="H174" s="86" t="s">
        <v>67</v>
      </c>
      <c r="I174" s="85" t="s">
        <v>672</v>
      </c>
      <c r="J174" s="86" t="s">
        <v>54</v>
      </c>
      <c r="K174" s="85" t="s">
        <v>673</v>
      </c>
      <c r="L174" s="86" t="s">
        <v>52</v>
      </c>
      <c r="M174" s="87">
        <v>5850.43</v>
      </c>
    </row>
    <row r="175" spans="3:13" ht="30" x14ac:dyDescent="0.25">
      <c r="C175" s="83">
        <v>42115</v>
      </c>
      <c r="D175" s="84">
        <v>2212</v>
      </c>
      <c r="E175" s="85" t="s">
        <v>262</v>
      </c>
      <c r="F175" s="85" t="s">
        <v>674</v>
      </c>
      <c r="G175" s="86" t="s">
        <v>259</v>
      </c>
      <c r="H175" s="86" t="s">
        <v>67</v>
      </c>
      <c r="I175" s="85" t="s">
        <v>675</v>
      </c>
      <c r="J175" s="86" t="s">
        <v>32</v>
      </c>
      <c r="K175" s="85" t="s">
        <v>212</v>
      </c>
      <c r="L175" s="86" t="s">
        <v>33</v>
      </c>
      <c r="M175" s="87">
        <v>131767.76999999999</v>
      </c>
    </row>
    <row r="176" spans="3:13" ht="45" x14ac:dyDescent="0.25">
      <c r="C176" s="83">
        <v>42143</v>
      </c>
      <c r="D176" s="84">
        <v>15189</v>
      </c>
      <c r="E176" s="85" t="s">
        <v>676</v>
      </c>
      <c r="F176" s="85" t="s">
        <v>677</v>
      </c>
      <c r="G176" s="86" t="s">
        <v>459</v>
      </c>
      <c r="H176" s="86" t="s">
        <v>67</v>
      </c>
      <c r="I176" s="85" t="s">
        <v>21</v>
      </c>
      <c r="J176" s="86" t="s">
        <v>22</v>
      </c>
      <c r="K176" s="85" t="s">
        <v>31</v>
      </c>
      <c r="L176" s="86" t="s">
        <v>33</v>
      </c>
      <c r="M176" s="87">
        <f>28041.83/2</f>
        <v>14020.915000000001</v>
      </c>
    </row>
    <row r="177" spans="3:13" ht="45" x14ac:dyDescent="0.25">
      <c r="C177" s="83">
        <v>42143</v>
      </c>
      <c r="D177" s="84">
        <v>15189</v>
      </c>
      <c r="E177" s="85" t="s">
        <v>255</v>
      </c>
      <c r="F177" s="85" t="s">
        <v>677</v>
      </c>
      <c r="G177" s="86" t="s">
        <v>459</v>
      </c>
      <c r="H177" s="86" t="s">
        <v>67</v>
      </c>
      <c r="I177" s="85" t="s">
        <v>21</v>
      </c>
      <c r="J177" s="86" t="s">
        <v>22</v>
      </c>
      <c r="K177" s="85" t="s">
        <v>31</v>
      </c>
      <c r="L177" s="86" t="s">
        <v>33</v>
      </c>
      <c r="M177" s="87">
        <f>28041.83/2</f>
        <v>14020.915000000001</v>
      </c>
    </row>
    <row r="178" spans="3:13" ht="45" x14ac:dyDescent="0.25">
      <c r="C178" s="83">
        <v>42144</v>
      </c>
      <c r="D178" s="84">
        <v>15190</v>
      </c>
      <c r="E178" s="85" t="s">
        <v>464</v>
      </c>
      <c r="F178" s="85" t="s">
        <v>678</v>
      </c>
      <c r="G178" s="86" t="s">
        <v>459</v>
      </c>
      <c r="H178" s="86" t="s">
        <v>67</v>
      </c>
      <c r="I178" s="85" t="s">
        <v>21</v>
      </c>
      <c r="J178" s="86" t="s">
        <v>22</v>
      </c>
      <c r="K178" s="85" t="s">
        <v>31</v>
      </c>
      <c r="L178" s="86" t="s">
        <v>52</v>
      </c>
      <c r="M178" s="87">
        <v>77648</v>
      </c>
    </row>
    <row r="179" spans="3:13" ht="45" x14ac:dyDescent="0.25">
      <c r="C179" s="83">
        <v>42150</v>
      </c>
      <c r="D179" s="84">
        <v>15192</v>
      </c>
      <c r="E179" s="85" t="s">
        <v>679</v>
      </c>
      <c r="F179" s="85" t="s">
        <v>680</v>
      </c>
      <c r="G179" s="86" t="s">
        <v>681</v>
      </c>
      <c r="H179" s="86" t="s">
        <v>67</v>
      </c>
      <c r="I179" s="85" t="s">
        <v>668</v>
      </c>
      <c r="J179" s="86" t="s">
        <v>22</v>
      </c>
      <c r="K179" s="85" t="s">
        <v>212</v>
      </c>
      <c r="L179" s="86" t="s">
        <v>555</v>
      </c>
      <c r="M179" s="87">
        <f>420686.49*25%</f>
        <v>105171.6225</v>
      </c>
    </row>
    <row r="180" spans="3:13" ht="45" x14ac:dyDescent="0.25">
      <c r="C180" s="83">
        <v>42150</v>
      </c>
      <c r="D180" s="84">
        <v>15192</v>
      </c>
      <c r="E180" s="85" t="s">
        <v>682</v>
      </c>
      <c r="F180" s="85" t="s">
        <v>680</v>
      </c>
      <c r="G180" s="86" t="s">
        <v>681</v>
      </c>
      <c r="H180" s="86" t="s">
        <v>67</v>
      </c>
      <c r="I180" s="85" t="s">
        <v>668</v>
      </c>
      <c r="J180" s="86" t="s">
        <v>22</v>
      </c>
      <c r="K180" s="85" t="s">
        <v>212</v>
      </c>
      <c r="L180" s="86" t="s">
        <v>555</v>
      </c>
      <c r="M180" s="87">
        <f>420686.49*25%</f>
        <v>105171.6225</v>
      </c>
    </row>
    <row r="181" spans="3:13" ht="45" x14ac:dyDescent="0.25">
      <c r="C181" s="83">
        <v>42151</v>
      </c>
      <c r="D181" s="94">
        <v>14180</v>
      </c>
      <c r="E181" s="85" t="s">
        <v>683</v>
      </c>
      <c r="F181" s="85" t="s">
        <v>664</v>
      </c>
      <c r="G181" s="86" t="s">
        <v>684</v>
      </c>
      <c r="H181" s="86" t="s">
        <v>67</v>
      </c>
      <c r="I181" s="85" t="s">
        <v>31</v>
      </c>
      <c r="J181" s="86" t="s">
        <v>32</v>
      </c>
      <c r="K181" s="85" t="s">
        <v>212</v>
      </c>
      <c r="L181" s="86" t="s">
        <v>52</v>
      </c>
      <c r="M181" s="87">
        <v>2622</v>
      </c>
    </row>
    <row r="182" spans="3:13" ht="30" x14ac:dyDescent="0.25">
      <c r="C182" s="83">
        <v>42136</v>
      </c>
      <c r="D182" s="84">
        <v>15206</v>
      </c>
      <c r="E182" s="85" t="s">
        <v>685</v>
      </c>
      <c r="F182" s="85" t="s">
        <v>686</v>
      </c>
      <c r="G182" s="86" t="s">
        <v>687</v>
      </c>
      <c r="H182" s="86" t="s">
        <v>67</v>
      </c>
      <c r="I182" s="85" t="s">
        <v>688</v>
      </c>
      <c r="J182" s="86" t="s">
        <v>54</v>
      </c>
      <c r="K182" s="85" t="s">
        <v>212</v>
      </c>
      <c r="L182" s="86" t="s">
        <v>689</v>
      </c>
      <c r="M182" s="87">
        <v>283562.84000000003</v>
      </c>
    </row>
    <row r="183" spans="3:13" x14ac:dyDescent="0.25">
      <c r="C183" s="88">
        <v>42185</v>
      </c>
      <c r="D183" s="93" t="s">
        <v>216</v>
      </c>
      <c r="E183" s="90" t="s">
        <v>249</v>
      </c>
      <c r="F183" s="85" t="s">
        <v>659</v>
      </c>
      <c r="G183" s="91" t="s">
        <v>250</v>
      </c>
      <c r="H183" s="91" t="s">
        <v>67</v>
      </c>
      <c r="I183" s="85" t="s">
        <v>212</v>
      </c>
      <c r="J183" s="91" t="s">
        <v>51</v>
      </c>
      <c r="K183" s="85" t="s">
        <v>212</v>
      </c>
      <c r="L183" s="91" t="s">
        <v>33</v>
      </c>
      <c r="M183" s="92">
        <v>1160</v>
      </c>
    </row>
    <row r="184" spans="3:13" ht="30" x14ac:dyDescent="0.25">
      <c r="C184" s="64">
        <v>42163</v>
      </c>
      <c r="D184" s="71">
        <v>14201</v>
      </c>
      <c r="E184" s="66" t="s">
        <v>457</v>
      </c>
      <c r="F184" s="67" t="s">
        <v>690</v>
      </c>
      <c r="G184" s="68" t="s">
        <v>459</v>
      </c>
      <c r="H184" s="68" t="s">
        <v>67</v>
      </c>
      <c r="I184" s="67" t="s">
        <v>261</v>
      </c>
      <c r="J184" s="68" t="s">
        <v>32</v>
      </c>
      <c r="K184" s="67" t="s">
        <v>212</v>
      </c>
      <c r="L184" s="68" t="s">
        <v>33</v>
      </c>
      <c r="M184" s="92">
        <f>42100*90%</f>
        <v>37890</v>
      </c>
    </row>
    <row r="185" spans="3:13" ht="45" x14ac:dyDescent="0.25">
      <c r="C185" s="88">
        <v>42177</v>
      </c>
      <c r="D185" s="89">
        <v>15218</v>
      </c>
      <c r="E185" s="90" t="s">
        <v>460</v>
      </c>
      <c r="F185" s="85" t="s">
        <v>691</v>
      </c>
      <c r="G185" s="91" t="s">
        <v>459</v>
      </c>
      <c r="H185" s="91" t="s">
        <v>67</v>
      </c>
      <c r="I185" s="85" t="s">
        <v>21</v>
      </c>
      <c r="J185" s="91" t="s">
        <v>22</v>
      </c>
      <c r="K185" s="85" t="s">
        <v>31</v>
      </c>
      <c r="L185" s="91" t="s">
        <v>52</v>
      </c>
      <c r="M185" s="92">
        <f>19004*5%</f>
        <v>950.2</v>
      </c>
    </row>
    <row r="186" spans="3:13" ht="45" x14ac:dyDescent="0.25">
      <c r="C186" s="88">
        <v>42177</v>
      </c>
      <c r="D186" s="89">
        <v>15218</v>
      </c>
      <c r="E186" s="90" t="s">
        <v>692</v>
      </c>
      <c r="F186" s="85" t="s">
        <v>691</v>
      </c>
      <c r="G186" s="91" t="s">
        <v>459</v>
      </c>
      <c r="H186" s="91" t="s">
        <v>67</v>
      </c>
      <c r="I186" s="85" t="s">
        <v>21</v>
      </c>
      <c r="J186" s="91" t="s">
        <v>22</v>
      </c>
      <c r="K186" s="85" t="s">
        <v>31</v>
      </c>
      <c r="L186" s="91" t="s">
        <v>52</v>
      </c>
      <c r="M186" s="92">
        <f>19004*85%</f>
        <v>16153.4</v>
      </c>
    </row>
    <row r="187" spans="3:13" ht="30" x14ac:dyDescent="0.25">
      <c r="C187" s="64">
        <v>42163</v>
      </c>
      <c r="D187" s="71">
        <v>14201</v>
      </c>
      <c r="E187" s="66" t="s">
        <v>464</v>
      </c>
      <c r="F187" s="67" t="s">
        <v>690</v>
      </c>
      <c r="G187" s="68" t="s">
        <v>459</v>
      </c>
      <c r="H187" s="68" t="s">
        <v>67</v>
      </c>
      <c r="I187" s="67" t="s">
        <v>261</v>
      </c>
      <c r="J187" s="68" t="s">
        <v>32</v>
      </c>
      <c r="K187" s="67" t="s">
        <v>212</v>
      </c>
      <c r="L187" s="68" t="s">
        <v>33</v>
      </c>
      <c r="M187" s="92">
        <f>42100*10%</f>
        <v>4210</v>
      </c>
    </row>
    <row r="188" spans="3:13" ht="45" x14ac:dyDescent="0.25">
      <c r="C188" s="88">
        <v>42177</v>
      </c>
      <c r="D188" s="89">
        <v>15218</v>
      </c>
      <c r="E188" s="90" t="s">
        <v>464</v>
      </c>
      <c r="F188" s="85" t="s">
        <v>691</v>
      </c>
      <c r="G188" s="91" t="s">
        <v>459</v>
      </c>
      <c r="H188" s="91" t="s">
        <v>67</v>
      </c>
      <c r="I188" s="85" t="s">
        <v>21</v>
      </c>
      <c r="J188" s="91" t="s">
        <v>22</v>
      </c>
      <c r="K188" s="85" t="s">
        <v>31</v>
      </c>
      <c r="L188" s="91" t="s">
        <v>52</v>
      </c>
      <c r="M188" s="92">
        <f>19004*10%</f>
        <v>1900.4</v>
      </c>
    </row>
    <row r="189" spans="3:13" x14ac:dyDescent="0.25">
      <c r="C189" s="88">
        <v>42185</v>
      </c>
      <c r="D189" s="93" t="s">
        <v>216</v>
      </c>
      <c r="E189" s="90" t="s">
        <v>467</v>
      </c>
      <c r="F189" s="85" t="s">
        <v>659</v>
      </c>
      <c r="G189" s="91" t="s">
        <v>468</v>
      </c>
      <c r="H189" s="91" t="s">
        <v>67</v>
      </c>
      <c r="I189" s="85" t="s">
        <v>212</v>
      </c>
      <c r="J189" s="91" t="s">
        <v>51</v>
      </c>
      <c r="K189" s="85" t="s">
        <v>212</v>
      </c>
      <c r="L189" s="91" t="s">
        <v>33</v>
      </c>
      <c r="M189" s="92">
        <v>16216</v>
      </c>
    </row>
    <row r="190" spans="3:13" x14ac:dyDescent="0.25">
      <c r="C190" s="88">
        <v>42185</v>
      </c>
      <c r="D190" s="93" t="s">
        <v>216</v>
      </c>
      <c r="E190" s="90" t="s">
        <v>251</v>
      </c>
      <c r="F190" s="85" t="s">
        <v>659</v>
      </c>
      <c r="G190" s="91" t="s">
        <v>252</v>
      </c>
      <c r="H190" s="91" t="s">
        <v>67</v>
      </c>
      <c r="I190" s="85" t="s">
        <v>212</v>
      </c>
      <c r="J190" s="91" t="s">
        <v>51</v>
      </c>
      <c r="K190" s="85" t="s">
        <v>212</v>
      </c>
      <c r="L190" s="91" t="s">
        <v>33</v>
      </c>
      <c r="M190" s="92">
        <v>2850</v>
      </c>
    </row>
    <row r="191" spans="3:13" x14ac:dyDescent="0.25">
      <c r="C191" s="88">
        <v>42185</v>
      </c>
      <c r="D191" s="93" t="s">
        <v>216</v>
      </c>
      <c r="E191" s="90" t="s">
        <v>253</v>
      </c>
      <c r="F191" s="85" t="s">
        <v>659</v>
      </c>
      <c r="G191" s="91" t="s">
        <v>254</v>
      </c>
      <c r="H191" s="91" t="s">
        <v>67</v>
      </c>
      <c r="I191" s="85" t="s">
        <v>212</v>
      </c>
      <c r="J191" s="91" t="s">
        <v>51</v>
      </c>
      <c r="K191" s="85" t="s">
        <v>212</v>
      </c>
      <c r="L191" s="91" t="s">
        <v>33</v>
      </c>
      <c r="M191" s="92">
        <v>27909</v>
      </c>
    </row>
    <row r="192" spans="3:13" x14ac:dyDescent="0.25">
      <c r="C192" s="88">
        <v>42185</v>
      </c>
      <c r="D192" s="93" t="s">
        <v>216</v>
      </c>
      <c r="E192" s="90" t="s">
        <v>255</v>
      </c>
      <c r="F192" s="85" t="s">
        <v>659</v>
      </c>
      <c r="G192" s="91" t="s">
        <v>256</v>
      </c>
      <c r="H192" s="91" t="s">
        <v>67</v>
      </c>
      <c r="I192" s="85" t="s">
        <v>212</v>
      </c>
      <c r="J192" s="91" t="s">
        <v>51</v>
      </c>
      <c r="K192" s="85" t="s">
        <v>212</v>
      </c>
      <c r="L192" s="91" t="s">
        <v>33</v>
      </c>
      <c r="M192" s="92">
        <v>47327</v>
      </c>
    </row>
    <row r="193" spans="1:13" ht="30" x14ac:dyDescent="0.25">
      <c r="C193" s="88">
        <v>42179</v>
      </c>
      <c r="D193" s="89">
        <v>14005</v>
      </c>
      <c r="E193" s="90" t="s">
        <v>257</v>
      </c>
      <c r="F193" s="85" t="s">
        <v>258</v>
      </c>
      <c r="G193" s="91" t="s">
        <v>259</v>
      </c>
      <c r="H193" s="91" t="s">
        <v>67</v>
      </c>
      <c r="I193" s="85" t="s">
        <v>260</v>
      </c>
      <c r="J193" s="91" t="s">
        <v>22</v>
      </c>
      <c r="K193" s="85" t="s">
        <v>261</v>
      </c>
      <c r="L193" s="91" t="s">
        <v>52</v>
      </c>
      <c r="M193" s="92">
        <f>455222/2</f>
        <v>227611</v>
      </c>
    </row>
    <row r="194" spans="1:13" ht="30" x14ac:dyDescent="0.25">
      <c r="C194" s="88">
        <v>42179</v>
      </c>
      <c r="D194" s="89">
        <v>14005</v>
      </c>
      <c r="E194" s="90" t="s">
        <v>265</v>
      </c>
      <c r="F194" s="85" t="s">
        <v>258</v>
      </c>
      <c r="G194" s="91" t="s">
        <v>259</v>
      </c>
      <c r="H194" s="91" t="s">
        <v>67</v>
      </c>
      <c r="I194" s="85" t="s">
        <v>260</v>
      </c>
      <c r="J194" s="91" t="s">
        <v>22</v>
      </c>
      <c r="K194" s="85" t="s">
        <v>261</v>
      </c>
      <c r="L194" s="91" t="s">
        <v>52</v>
      </c>
      <c r="M194" s="92">
        <f>455222/2</f>
        <v>227611</v>
      </c>
    </row>
    <row r="195" spans="1:13" x14ac:dyDescent="0.25">
      <c r="C195" s="26"/>
      <c r="D195" s="27"/>
      <c r="E195" s="28"/>
      <c r="F195" s="29"/>
      <c r="G195" s="30"/>
      <c r="H195" s="30"/>
      <c r="I195" s="29"/>
      <c r="J195" s="30"/>
      <c r="K195" s="31"/>
      <c r="L195" s="31"/>
      <c r="M195" s="32"/>
    </row>
    <row r="196" spans="1:13" ht="21" x14ac:dyDescent="0.35">
      <c r="A196" s="33"/>
      <c r="B196" s="34" t="s">
        <v>78</v>
      </c>
      <c r="C196" s="35"/>
      <c r="D196" s="36"/>
      <c r="E196" s="37"/>
      <c r="F196" s="38"/>
      <c r="G196" s="39"/>
      <c r="H196" s="39"/>
      <c r="I196" s="40"/>
      <c r="J196" s="39"/>
      <c r="K196" s="41"/>
      <c r="L196" s="42" t="s">
        <v>2</v>
      </c>
      <c r="M196" s="43">
        <f>SUM(M198:M201)</f>
        <v>7874</v>
      </c>
    </row>
    <row r="197" spans="1:13" ht="37.5" x14ac:dyDescent="0.3">
      <c r="A197" s="19"/>
      <c r="B197" s="19"/>
      <c r="C197" s="20" t="s">
        <v>4</v>
      </c>
      <c r="D197" s="21" t="s">
        <v>5</v>
      </c>
      <c r="E197" s="22" t="s">
        <v>6</v>
      </c>
      <c r="F197" s="23" t="s">
        <v>7</v>
      </c>
      <c r="G197" s="24" t="s">
        <v>8</v>
      </c>
      <c r="H197" s="24" t="s">
        <v>9</v>
      </c>
      <c r="I197" s="23" t="s">
        <v>10</v>
      </c>
      <c r="J197" s="23" t="s">
        <v>11</v>
      </c>
      <c r="K197" s="24" t="s">
        <v>12</v>
      </c>
      <c r="L197" s="24" t="s">
        <v>13</v>
      </c>
      <c r="M197" s="25" t="s">
        <v>14</v>
      </c>
    </row>
    <row r="198" spans="1:13" ht="30" x14ac:dyDescent="0.25">
      <c r="C198" s="26">
        <v>41821</v>
      </c>
      <c r="D198" s="27">
        <v>15002</v>
      </c>
      <c r="E198" s="28" t="s">
        <v>79</v>
      </c>
      <c r="F198" s="29" t="s">
        <v>80</v>
      </c>
      <c r="G198" s="30" t="s">
        <v>81</v>
      </c>
      <c r="H198" s="30" t="s">
        <v>67</v>
      </c>
      <c r="I198" s="29" t="s">
        <v>82</v>
      </c>
      <c r="J198" s="30" t="s">
        <v>83</v>
      </c>
      <c r="K198" s="31"/>
      <c r="L198" s="30" t="s">
        <v>24</v>
      </c>
      <c r="M198" s="32">
        <v>7874</v>
      </c>
    </row>
    <row r="199" spans="1:13" x14ac:dyDescent="0.25">
      <c r="C199" s="26">
        <v>41912</v>
      </c>
      <c r="D199" s="27" t="s">
        <v>216</v>
      </c>
      <c r="E199" s="28" t="s">
        <v>275</v>
      </c>
      <c r="F199" s="29" t="s">
        <v>217</v>
      </c>
      <c r="G199" s="30" t="s">
        <v>81</v>
      </c>
      <c r="H199" s="30" t="s">
        <v>67</v>
      </c>
      <c r="I199" s="29" t="s">
        <v>212</v>
      </c>
      <c r="J199" s="30" t="s">
        <v>51</v>
      </c>
      <c r="K199" s="44" t="s">
        <v>212</v>
      </c>
      <c r="L199" s="30" t="s">
        <v>33</v>
      </c>
      <c r="M199" s="63">
        <v>7874</v>
      </c>
    </row>
    <row r="200" spans="1:13" x14ac:dyDescent="0.25">
      <c r="C200" s="26">
        <v>42094</v>
      </c>
      <c r="D200" s="27" t="s">
        <v>216</v>
      </c>
      <c r="E200" s="28" t="s">
        <v>275</v>
      </c>
      <c r="F200" s="29" t="s">
        <v>574</v>
      </c>
      <c r="G200" s="30" t="s">
        <v>81</v>
      </c>
      <c r="H200" s="30" t="s">
        <v>67</v>
      </c>
      <c r="I200" s="29" t="s">
        <v>212</v>
      </c>
      <c r="J200" s="30" t="s">
        <v>51</v>
      </c>
      <c r="K200" s="44" t="s">
        <v>212</v>
      </c>
      <c r="L200" s="30" t="s">
        <v>33</v>
      </c>
      <c r="M200" s="32">
        <v>-7874</v>
      </c>
    </row>
    <row r="201" spans="1:13" x14ac:dyDescent="0.25">
      <c r="C201" s="26"/>
      <c r="D201" s="27"/>
      <c r="E201" s="28"/>
      <c r="F201" s="29"/>
      <c r="G201" s="30"/>
      <c r="H201" s="30"/>
      <c r="I201" s="29"/>
      <c r="J201" s="30"/>
      <c r="K201" s="31"/>
      <c r="L201" s="31"/>
      <c r="M201" s="32"/>
    </row>
    <row r="202" spans="1:13" ht="21" x14ac:dyDescent="0.35">
      <c r="A202" s="9" t="s">
        <v>84</v>
      </c>
      <c r="B202" s="9"/>
      <c r="C202" s="10"/>
      <c r="D202" s="11"/>
      <c r="E202" s="12"/>
      <c r="F202" s="13"/>
      <c r="G202" s="14"/>
      <c r="H202" s="14"/>
      <c r="I202" s="15"/>
      <c r="J202" s="14"/>
      <c r="K202" s="16"/>
      <c r="L202" s="17" t="s">
        <v>2</v>
      </c>
      <c r="M202" s="18">
        <f>M203+M215+M238+M243</f>
        <v>2757640.7749999999</v>
      </c>
    </row>
    <row r="203" spans="1:13" ht="21" x14ac:dyDescent="0.35">
      <c r="B203" s="34" t="s">
        <v>84</v>
      </c>
      <c r="C203" s="35"/>
      <c r="D203" s="36"/>
      <c r="E203" s="37"/>
      <c r="F203" s="38"/>
      <c r="G203" s="39"/>
      <c r="H203" s="39"/>
      <c r="I203" s="40"/>
      <c r="J203" s="39"/>
      <c r="K203" s="41"/>
      <c r="L203" s="42" t="s">
        <v>2</v>
      </c>
      <c r="M203" s="43">
        <f>SUM(M205:M214)</f>
        <v>2217727</v>
      </c>
    </row>
    <row r="204" spans="1:13" ht="37.5" x14ac:dyDescent="0.3">
      <c r="A204" s="19"/>
      <c r="B204" s="19"/>
      <c r="C204" s="20" t="s">
        <v>4</v>
      </c>
      <c r="D204" s="21" t="s">
        <v>5</v>
      </c>
      <c r="E204" s="22" t="s">
        <v>6</v>
      </c>
      <c r="F204" s="23" t="s">
        <v>7</v>
      </c>
      <c r="G204" s="24" t="s">
        <v>8</v>
      </c>
      <c r="H204" s="24" t="s">
        <v>9</v>
      </c>
      <c r="I204" s="23" t="s">
        <v>10</v>
      </c>
      <c r="J204" s="23" t="s">
        <v>11</v>
      </c>
      <c r="K204" s="24" t="s">
        <v>12</v>
      </c>
      <c r="L204" s="24" t="s">
        <v>13</v>
      </c>
      <c r="M204" s="25" t="s">
        <v>14</v>
      </c>
    </row>
    <row r="205" spans="1:13" ht="30" x14ac:dyDescent="0.25">
      <c r="C205" s="26">
        <v>42013</v>
      </c>
      <c r="D205" s="78">
        <v>15118</v>
      </c>
      <c r="E205" s="28" t="s">
        <v>480</v>
      </c>
      <c r="F205" s="29" t="s">
        <v>481</v>
      </c>
      <c r="G205" s="30" t="s">
        <v>482</v>
      </c>
      <c r="H205" s="30" t="s">
        <v>90</v>
      </c>
      <c r="I205" s="29" t="s">
        <v>483</v>
      </c>
      <c r="J205" s="30" t="s">
        <v>54</v>
      </c>
      <c r="K205" s="44" t="s">
        <v>212</v>
      </c>
      <c r="L205" s="30" t="s">
        <v>456</v>
      </c>
      <c r="M205" s="63">
        <v>5158</v>
      </c>
    </row>
    <row r="206" spans="1:13" ht="30" x14ac:dyDescent="0.25">
      <c r="C206" s="26">
        <v>42093</v>
      </c>
      <c r="D206" s="27" t="s">
        <v>592</v>
      </c>
      <c r="E206" s="28" t="s">
        <v>593</v>
      </c>
      <c r="F206" s="29" t="s">
        <v>594</v>
      </c>
      <c r="G206" s="30" t="s">
        <v>595</v>
      </c>
      <c r="H206" s="30" t="s">
        <v>90</v>
      </c>
      <c r="I206" s="29" t="s">
        <v>596</v>
      </c>
      <c r="J206" s="30" t="s">
        <v>22</v>
      </c>
      <c r="K206" s="44" t="s">
        <v>597</v>
      </c>
      <c r="L206" s="30" t="s">
        <v>456</v>
      </c>
      <c r="M206" s="80">
        <v>27123.5</v>
      </c>
    </row>
    <row r="207" spans="1:13" ht="30" x14ac:dyDescent="0.25">
      <c r="C207" s="26">
        <v>42093</v>
      </c>
      <c r="D207" s="27" t="s">
        <v>592</v>
      </c>
      <c r="E207" s="28" t="s">
        <v>598</v>
      </c>
      <c r="F207" s="29" t="s">
        <v>594</v>
      </c>
      <c r="G207" s="30" t="s">
        <v>595</v>
      </c>
      <c r="H207" s="30" t="s">
        <v>90</v>
      </c>
      <c r="I207" s="29" t="s">
        <v>596</v>
      </c>
      <c r="J207" s="30" t="s">
        <v>22</v>
      </c>
      <c r="K207" s="44" t="s">
        <v>597</v>
      </c>
      <c r="L207" s="30" t="s">
        <v>456</v>
      </c>
      <c r="M207" s="80">
        <v>27123.5</v>
      </c>
    </row>
    <row r="208" spans="1:13" ht="60" x14ac:dyDescent="0.25">
      <c r="C208" s="83">
        <v>42109</v>
      </c>
      <c r="D208" s="84">
        <v>15202</v>
      </c>
      <c r="E208" s="85" t="s">
        <v>693</v>
      </c>
      <c r="F208" s="85" t="s">
        <v>694</v>
      </c>
      <c r="G208" s="86" t="s">
        <v>595</v>
      </c>
      <c r="H208" s="86" t="s">
        <v>90</v>
      </c>
      <c r="I208" s="85" t="s">
        <v>695</v>
      </c>
      <c r="J208" s="86" t="s">
        <v>22</v>
      </c>
      <c r="K208" s="85" t="s">
        <v>212</v>
      </c>
      <c r="L208" s="86" t="s">
        <v>555</v>
      </c>
      <c r="M208" s="87">
        <v>675720</v>
      </c>
    </row>
    <row r="209" spans="1:13" ht="60" x14ac:dyDescent="0.25">
      <c r="C209" s="83">
        <v>42109</v>
      </c>
      <c r="D209" s="84">
        <v>15203</v>
      </c>
      <c r="E209" s="85" t="s">
        <v>693</v>
      </c>
      <c r="F209" s="85" t="s">
        <v>696</v>
      </c>
      <c r="G209" s="86" t="s">
        <v>595</v>
      </c>
      <c r="H209" s="86" t="s">
        <v>90</v>
      </c>
      <c r="I209" s="85" t="s">
        <v>695</v>
      </c>
      <c r="J209" s="86" t="s">
        <v>22</v>
      </c>
      <c r="K209" s="85" t="s">
        <v>212</v>
      </c>
      <c r="L209" s="86" t="s">
        <v>555</v>
      </c>
      <c r="M209" s="87">
        <v>761232</v>
      </c>
    </row>
    <row r="210" spans="1:13" ht="45" x14ac:dyDescent="0.25">
      <c r="C210" s="83">
        <v>42114</v>
      </c>
      <c r="D210" s="84">
        <v>15204</v>
      </c>
      <c r="E210" s="85" t="s">
        <v>693</v>
      </c>
      <c r="F210" s="85" t="s">
        <v>697</v>
      </c>
      <c r="G210" s="86" t="s">
        <v>595</v>
      </c>
      <c r="H210" s="86" t="s">
        <v>90</v>
      </c>
      <c r="I210" s="85" t="s">
        <v>695</v>
      </c>
      <c r="J210" s="86" t="s">
        <v>22</v>
      </c>
      <c r="K210" s="85" t="s">
        <v>212</v>
      </c>
      <c r="L210" s="86" t="s">
        <v>555</v>
      </c>
      <c r="M210" s="87">
        <v>480586</v>
      </c>
    </row>
    <row r="211" spans="1:13" ht="30" x14ac:dyDescent="0.25">
      <c r="C211" s="83">
        <v>42114</v>
      </c>
      <c r="D211" s="84">
        <v>14179</v>
      </c>
      <c r="E211" s="85" t="s">
        <v>593</v>
      </c>
      <c r="F211" s="85" t="s">
        <v>698</v>
      </c>
      <c r="G211" s="86" t="s">
        <v>595</v>
      </c>
      <c r="H211" s="86" t="s">
        <v>90</v>
      </c>
      <c r="I211" s="85" t="s">
        <v>209</v>
      </c>
      <c r="J211" s="86" t="s">
        <v>22</v>
      </c>
      <c r="K211" s="85" t="s">
        <v>699</v>
      </c>
      <c r="L211" s="86" t="s">
        <v>33</v>
      </c>
      <c r="M211" s="87">
        <v>7500</v>
      </c>
    </row>
    <row r="212" spans="1:13" ht="45" x14ac:dyDescent="0.25">
      <c r="C212" s="83">
        <v>42125</v>
      </c>
      <c r="D212" s="84">
        <v>15182</v>
      </c>
      <c r="E212" s="85" t="s">
        <v>693</v>
      </c>
      <c r="F212" s="85" t="s">
        <v>700</v>
      </c>
      <c r="G212" s="86" t="s">
        <v>595</v>
      </c>
      <c r="H212" s="86" t="s">
        <v>90</v>
      </c>
      <c r="I212" s="85" t="s">
        <v>164</v>
      </c>
      <c r="J212" s="86" t="s">
        <v>22</v>
      </c>
      <c r="K212" s="85" t="s">
        <v>212</v>
      </c>
      <c r="L212" s="86" t="s">
        <v>456</v>
      </c>
      <c r="M212" s="87">
        <v>233069</v>
      </c>
    </row>
    <row r="213" spans="1:13" x14ac:dyDescent="0.25">
      <c r="C213" s="88">
        <v>42185</v>
      </c>
      <c r="D213" s="93" t="s">
        <v>216</v>
      </c>
      <c r="E213" s="90" t="s">
        <v>701</v>
      </c>
      <c r="F213" s="85" t="s">
        <v>659</v>
      </c>
      <c r="G213" s="91" t="s">
        <v>702</v>
      </c>
      <c r="H213" s="91" t="s">
        <v>90</v>
      </c>
      <c r="I213" s="85" t="s">
        <v>212</v>
      </c>
      <c r="J213" s="91" t="s">
        <v>51</v>
      </c>
      <c r="K213" s="85" t="s">
        <v>212</v>
      </c>
      <c r="L213" s="91" t="s">
        <v>33</v>
      </c>
      <c r="M213" s="92">
        <v>215</v>
      </c>
    </row>
    <row r="214" spans="1:13" x14ac:dyDescent="0.25">
      <c r="C214" s="26"/>
      <c r="D214" s="27"/>
      <c r="E214" s="28"/>
      <c r="F214" s="29"/>
      <c r="G214" s="30"/>
      <c r="H214" s="30"/>
      <c r="I214" s="29"/>
      <c r="J214" s="30"/>
      <c r="K214" s="31"/>
      <c r="L214" s="31"/>
      <c r="M214" s="32"/>
    </row>
    <row r="215" spans="1:13" ht="21" x14ac:dyDescent="0.35">
      <c r="A215" s="33"/>
      <c r="B215" s="34" t="s">
        <v>85</v>
      </c>
      <c r="C215" s="35"/>
      <c r="D215" s="36"/>
      <c r="E215" s="37"/>
      <c r="F215" s="38"/>
      <c r="G215" s="39"/>
      <c r="H215" s="39"/>
      <c r="I215" s="40"/>
      <c r="J215" s="39"/>
      <c r="K215" s="41"/>
      <c r="L215" s="42" t="s">
        <v>2</v>
      </c>
      <c r="M215" s="43">
        <f>SUM(M217:M237)</f>
        <v>518897.77499999991</v>
      </c>
    </row>
    <row r="216" spans="1:13" ht="37.5" x14ac:dyDescent="0.3">
      <c r="A216" s="19"/>
      <c r="B216" s="19"/>
      <c r="C216" s="20" t="s">
        <v>4</v>
      </c>
      <c r="D216" s="21" t="s">
        <v>5</v>
      </c>
      <c r="E216" s="22" t="s">
        <v>6</v>
      </c>
      <c r="F216" s="23" t="s">
        <v>7</v>
      </c>
      <c r="G216" s="24" t="s">
        <v>8</v>
      </c>
      <c r="H216" s="24" t="s">
        <v>9</v>
      </c>
      <c r="I216" s="23" t="s">
        <v>10</v>
      </c>
      <c r="J216" s="23" t="s">
        <v>11</v>
      </c>
      <c r="K216" s="24" t="s">
        <v>12</v>
      </c>
      <c r="L216" s="24" t="s">
        <v>13</v>
      </c>
      <c r="M216" s="25" t="s">
        <v>14</v>
      </c>
    </row>
    <row r="217" spans="1:13" ht="30" x14ac:dyDescent="0.25">
      <c r="C217" s="26">
        <v>41834</v>
      </c>
      <c r="D217" s="27" t="s">
        <v>86</v>
      </c>
      <c r="E217" s="28" t="s">
        <v>87</v>
      </c>
      <c r="F217" s="29" t="s">
        <v>88</v>
      </c>
      <c r="G217" s="30" t="s">
        <v>89</v>
      </c>
      <c r="H217" s="30" t="s">
        <v>90</v>
      </c>
      <c r="I217" s="29" t="s">
        <v>91</v>
      </c>
      <c r="J217" s="30" t="s">
        <v>92</v>
      </c>
      <c r="K217" s="31"/>
      <c r="L217" s="30" t="s">
        <v>33</v>
      </c>
      <c r="M217" s="32">
        <v>3854.72</v>
      </c>
    </row>
    <row r="218" spans="1:13" ht="30" x14ac:dyDescent="0.25">
      <c r="C218" s="26">
        <v>41829</v>
      </c>
      <c r="D218" s="27" t="s">
        <v>94</v>
      </c>
      <c r="E218" s="28" t="s">
        <v>87</v>
      </c>
      <c r="F218" s="29" t="s">
        <v>95</v>
      </c>
      <c r="G218" s="30" t="s">
        <v>89</v>
      </c>
      <c r="H218" s="30" t="s">
        <v>90</v>
      </c>
      <c r="I218" s="29" t="s">
        <v>96</v>
      </c>
      <c r="J218" s="30" t="s">
        <v>92</v>
      </c>
      <c r="K218" s="31"/>
      <c r="L218" s="30" t="s">
        <v>33</v>
      </c>
      <c r="M218" s="32">
        <v>3271</v>
      </c>
    </row>
    <row r="219" spans="1:13" ht="30" x14ac:dyDescent="0.25">
      <c r="C219" s="26">
        <v>41829</v>
      </c>
      <c r="D219" s="27" t="s">
        <v>94</v>
      </c>
      <c r="E219" s="28" t="s">
        <v>93</v>
      </c>
      <c r="F219" s="29" t="s">
        <v>95</v>
      </c>
      <c r="G219" s="30" t="s">
        <v>89</v>
      </c>
      <c r="H219" s="30" t="s">
        <v>90</v>
      </c>
      <c r="I219" s="29" t="s">
        <v>96</v>
      </c>
      <c r="J219" s="30" t="s">
        <v>92</v>
      </c>
      <c r="K219" s="31"/>
      <c r="L219" s="30" t="s">
        <v>33</v>
      </c>
      <c r="M219" s="32">
        <v>3271</v>
      </c>
    </row>
    <row r="220" spans="1:13" ht="30" x14ac:dyDescent="0.25">
      <c r="C220" s="26">
        <v>41883</v>
      </c>
      <c r="D220" s="27">
        <v>15040</v>
      </c>
      <c r="E220" s="28" t="s">
        <v>276</v>
      </c>
      <c r="F220" s="29" t="s">
        <v>277</v>
      </c>
      <c r="G220" s="30" t="s">
        <v>89</v>
      </c>
      <c r="H220" s="30" t="s">
        <v>90</v>
      </c>
      <c r="I220" s="29" t="s">
        <v>278</v>
      </c>
      <c r="J220" s="30" t="s">
        <v>92</v>
      </c>
      <c r="K220" s="44" t="s">
        <v>212</v>
      </c>
      <c r="L220" s="30" t="s">
        <v>33</v>
      </c>
      <c r="M220" s="63">
        <v>69500</v>
      </c>
    </row>
    <row r="221" spans="1:13" ht="45" x14ac:dyDescent="0.25">
      <c r="C221" s="26">
        <v>41883</v>
      </c>
      <c r="D221" s="27">
        <v>15041</v>
      </c>
      <c r="E221" s="28" t="s">
        <v>276</v>
      </c>
      <c r="F221" s="29" t="s">
        <v>279</v>
      </c>
      <c r="G221" s="30" t="s">
        <v>89</v>
      </c>
      <c r="H221" s="30" t="s">
        <v>90</v>
      </c>
      <c r="I221" s="29" t="s">
        <v>278</v>
      </c>
      <c r="J221" s="30" t="s">
        <v>92</v>
      </c>
      <c r="K221" s="44" t="s">
        <v>212</v>
      </c>
      <c r="L221" s="30" t="s">
        <v>33</v>
      </c>
      <c r="M221" s="63">
        <v>788</v>
      </c>
    </row>
    <row r="222" spans="1:13" x14ac:dyDescent="0.25">
      <c r="C222" s="26">
        <v>41912</v>
      </c>
      <c r="D222" s="27" t="s">
        <v>216</v>
      </c>
      <c r="E222" s="28" t="s">
        <v>276</v>
      </c>
      <c r="F222" s="29" t="s">
        <v>217</v>
      </c>
      <c r="G222" s="30" t="s">
        <v>89</v>
      </c>
      <c r="H222" s="30" t="s">
        <v>90</v>
      </c>
      <c r="I222" s="29" t="s">
        <v>212</v>
      </c>
      <c r="J222" s="30" t="s">
        <v>51</v>
      </c>
      <c r="K222" s="44" t="s">
        <v>212</v>
      </c>
      <c r="L222" s="30" t="s">
        <v>33</v>
      </c>
      <c r="M222" s="63">
        <v>32425.33</v>
      </c>
    </row>
    <row r="223" spans="1:13" ht="30" x14ac:dyDescent="0.25">
      <c r="C223" s="26">
        <v>41883</v>
      </c>
      <c r="D223" s="27">
        <v>15040</v>
      </c>
      <c r="E223" s="28" t="s">
        <v>280</v>
      </c>
      <c r="F223" s="29" t="s">
        <v>277</v>
      </c>
      <c r="G223" s="30" t="s">
        <v>89</v>
      </c>
      <c r="H223" s="30" t="s">
        <v>90</v>
      </c>
      <c r="I223" s="29" t="s">
        <v>278</v>
      </c>
      <c r="J223" s="30" t="s">
        <v>92</v>
      </c>
      <c r="K223" s="44" t="s">
        <v>212</v>
      </c>
      <c r="L223" s="30" t="s">
        <v>33</v>
      </c>
      <c r="M223" s="63">
        <v>69500</v>
      </c>
    </row>
    <row r="224" spans="1:13" ht="45" x14ac:dyDescent="0.25">
      <c r="C224" s="26">
        <v>41883</v>
      </c>
      <c r="D224" s="27">
        <v>15041</v>
      </c>
      <c r="E224" s="28" t="s">
        <v>281</v>
      </c>
      <c r="F224" s="29" t="s">
        <v>279</v>
      </c>
      <c r="G224" s="30" t="s">
        <v>89</v>
      </c>
      <c r="H224" s="30" t="s">
        <v>90</v>
      </c>
      <c r="I224" s="29" t="s">
        <v>278</v>
      </c>
      <c r="J224" s="30" t="s">
        <v>92</v>
      </c>
      <c r="K224" s="44" t="s">
        <v>212</v>
      </c>
      <c r="L224" s="30" t="s">
        <v>33</v>
      </c>
      <c r="M224" s="63">
        <v>788</v>
      </c>
    </row>
    <row r="225" spans="1:13" ht="45" x14ac:dyDescent="0.25">
      <c r="C225" s="64">
        <v>41919</v>
      </c>
      <c r="D225" s="65">
        <v>15049</v>
      </c>
      <c r="E225" s="66" t="s">
        <v>276</v>
      </c>
      <c r="F225" s="67" t="s">
        <v>282</v>
      </c>
      <c r="G225" s="68" t="s">
        <v>89</v>
      </c>
      <c r="H225" s="68" t="s">
        <v>90</v>
      </c>
      <c r="I225" s="67" t="s">
        <v>278</v>
      </c>
      <c r="J225" s="68" t="s">
        <v>92</v>
      </c>
      <c r="K225" s="67" t="s">
        <v>212</v>
      </c>
      <c r="L225" s="68" t="s">
        <v>33</v>
      </c>
      <c r="M225" s="69">
        <v>5244</v>
      </c>
    </row>
    <row r="226" spans="1:13" ht="45" x14ac:dyDescent="0.25">
      <c r="C226" s="64">
        <v>41919</v>
      </c>
      <c r="D226" s="65">
        <v>15049</v>
      </c>
      <c r="E226" s="66" t="s">
        <v>280</v>
      </c>
      <c r="F226" s="67" t="s">
        <v>282</v>
      </c>
      <c r="G226" s="68" t="s">
        <v>89</v>
      </c>
      <c r="H226" s="68" t="s">
        <v>90</v>
      </c>
      <c r="I226" s="67" t="s">
        <v>278</v>
      </c>
      <c r="J226" s="68" t="s">
        <v>92</v>
      </c>
      <c r="K226" s="67" t="s">
        <v>212</v>
      </c>
      <c r="L226" s="68" t="s">
        <v>33</v>
      </c>
      <c r="M226" s="69">
        <v>5244</v>
      </c>
    </row>
    <row r="227" spans="1:13" ht="45" x14ac:dyDescent="0.25">
      <c r="C227" s="73">
        <v>41967</v>
      </c>
      <c r="D227" s="74">
        <v>15102</v>
      </c>
      <c r="E227" s="67" t="s">
        <v>276</v>
      </c>
      <c r="F227" s="67" t="s">
        <v>484</v>
      </c>
      <c r="G227" s="75" t="s">
        <v>89</v>
      </c>
      <c r="H227" s="75" t="s">
        <v>90</v>
      </c>
      <c r="I227" s="67" t="s">
        <v>485</v>
      </c>
      <c r="J227" s="75" t="s">
        <v>92</v>
      </c>
      <c r="K227" s="67" t="s">
        <v>212</v>
      </c>
      <c r="L227" s="75" t="s">
        <v>33</v>
      </c>
      <c r="M227" s="76">
        <f>2069.47/2</f>
        <v>1034.7349999999999</v>
      </c>
    </row>
    <row r="228" spans="1:13" ht="45" x14ac:dyDescent="0.25">
      <c r="C228" s="73">
        <v>41967</v>
      </c>
      <c r="D228" s="74">
        <v>15102</v>
      </c>
      <c r="E228" s="67" t="s">
        <v>281</v>
      </c>
      <c r="F228" s="67" t="s">
        <v>484</v>
      </c>
      <c r="G228" s="75" t="s">
        <v>89</v>
      </c>
      <c r="H228" s="75" t="s">
        <v>90</v>
      </c>
      <c r="I228" s="67" t="s">
        <v>485</v>
      </c>
      <c r="J228" s="75" t="s">
        <v>92</v>
      </c>
      <c r="K228" s="67" t="s">
        <v>212</v>
      </c>
      <c r="L228" s="75" t="s">
        <v>33</v>
      </c>
      <c r="M228" s="76">
        <f>2069.47/2</f>
        <v>1034.7349999999999</v>
      </c>
    </row>
    <row r="229" spans="1:13" ht="30" x14ac:dyDescent="0.25">
      <c r="C229" s="73">
        <v>41984</v>
      </c>
      <c r="D229" s="74">
        <v>15108</v>
      </c>
      <c r="E229" s="67" t="s">
        <v>276</v>
      </c>
      <c r="F229" s="67" t="s">
        <v>486</v>
      </c>
      <c r="G229" s="75" t="s">
        <v>89</v>
      </c>
      <c r="H229" s="75" t="s">
        <v>90</v>
      </c>
      <c r="I229" s="67" t="s">
        <v>487</v>
      </c>
      <c r="J229" s="75" t="s">
        <v>22</v>
      </c>
      <c r="K229" s="67" t="s">
        <v>488</v>
      </c>
      <c r="L229" s="75" t="s">
        <v>33</v>
      </c>
      <c r="M229" s="76">
        <f>139000.09/2</f>
        <v>69500.044999999998</v>
      </c>
    </row>
    <row r="230" spans="1:13" ht="30" x14ac:dyDescent="0.25">
      <c r="C230" s="73">
        <v>41984</v>
      </c>
      <c r="D230" s="74">
        <v>15108</v>
      </c>
      <c r="E230" s="67" t="s">
        <v>280</v>
      </c>
      <c r="F230" s="67" t="s">
        <v>486</v>
      </c>
      <c r="G230" s="75" t="s">
        <v>89</v>
      </c>
      <c r="H230" s="75" t="s">
        <v>90</v>
      </c>
      <c r="I230" s="67" t="s">
        <v>487</v>
      </c>
      <c r="J230" s="75" t="s">
        <v>22</v>
      </c>
      <c r="K230" s="67" t="s">
        <v>488</v>
      </c>
      <c r="L230" s="75" t="s">
        <v>33</v>
      </c>
      <c r="M230" s="76">
        <f>139000.09/2</f>
        <v>69500.044999999998</v>
      </c>
    </row>
    <row r="231" spans="1:13" ht="45" x14ac:dyDescent="0.25">
      <c r="C231" s="73">
        <v>41992</v>
      </c>
      <c r="D231" s="74">
        <v>15112</v>
      </c>
      <c r="E231" s="67" t="s">
        <v>276</v>
      </c>
      <c r="F231" s="67" t="s">
        <v>489</v>
      </c>
      <c r="G231" s="75" t="s">
        <v>89</v>
      </c>
      <c r="H231" s="75" t="s">
        <v>90</v>
      </c>
      <c r="I231" s="67" t="s">
        <v>487</v>
      </c>
      <c r="J231" s="75" t="s">
        <v>22</v>
      </c>
      <c r="K231" s="67" t="s">
        <v>212</v>
      </c>
      <c r="L231" s="75" t="s">
        <v>33</v>
      </c>
      <c r="M231" s="76">
        <v>119056</v>
      </c>
    </row>
    <row r="232" spans="1:13" x14ac:dyDescent="0.25">
      <c r="C232" s="73">
        <v>42004</v>
      </c>
      <c r="D232" s="77" t="s">
        <v>216</v>
      </c>
      <c r="E232" s="67" t="s">
        <v>276</v>
      </c>
      <c r="F232" s="67" t="s">
        <v>441</v>
      </c>
      <c r="G232" s="75" t="s">
        <v>89</v>
      </c>
      <c r="H232" s="75" t="s">
        <v>90</v>
      </c>
      <c r="I232" s="67" t="s">
        <v>212</v>
      </c>
      <c r="J232" s="75" t="s">
        <v>51</v>
      </c>
      <c r="K232" s="67" t="s">
        <v>212</v>
      </c>
      <c r="L232" s="75" t="s">
        <v>33</v>
      </c>
      <c r="M232" s="76">
        <v>15146.81</v>
      </c>
    </row>
    <row r="233" spans="1:13" x14ac:dyDescent="0.25">
      <c r="C233" s="26">
        <v>42094</v>
      </c>
      <c r="D233" s="27" t="s">
        <v>216</v>
      </c>
      <c r="E233" s="28" t="s">
        <v>276</v>
      </c>
      <c r="F233" s="29" t="s">
        <v>574</v>
      </c>
      <c r="G233" s="30" t="s">
        <v>89</v>
      </c>
      <c r="H233" s="30" t="s">
        <v>90</v>
      </c>
      <c r="I233" s="29" t="s">
        <v>212</v>
      </c>
      <c r="J233" s="30" t="s">
        <v>51</v>
      </c>
      <c r="K233" s="44" t="s">
        <v>212</v>
      </c>
      <c r="L233" s="30" t="s">
        <v>33</v>
      </c>
      <c r="M233" s="32">
        <v>23771.869999999995</v>
      </c>
    </row>
    <row r="234" spans="1:13" ht="30" x14ac:dyDescent="0.25">
      <c r="C234" s="83">
        <v>42108</v>
      </c>
      <c r="D234" s="84">
        <v>15163</v>
      </c>
      <c r="E234" s="85" t="s">
        <v>280</v>
      </c>
      <c r="F234" s="85" t="s">
        <v>703</v>
      </c>
      <c r="G234" s="86" t="s">
        <v>89</v>
      </c>
      <c r="H234" s="86" t="s">
        <v>90</v>
      </c>
      <c r="I234" s="85" t="s">
        <v>487</v>
      </c>
      <c r="J234" s="86" t="s">
        <v>22</v>
      </c>
      <c r="K234" s="85" t="s">
        <v>212</v>
      </c>
      <c r="L234" s="86" t="s">
        <v>33</v>
      </c>
      <c r="M234" s="87">
        <f>6052.97/2</f>
        <v>3026.4850000000001</v>
      </c>
    </row>
    <row r="235" spans="1:13" ht="30" x14ac:dyDescent="0.25">
      <c r="C235" s="83">
        <v>42108</v>
      </c>
      <c r="D235" s="84">
        <v>15163</v>
      </c>
      <c r="E235" s="85" t="s">
        <v>281</v>
      </c>
      <c r="F235" s="85" t="s">
        <v>703</v>
      </c>
      <c r="G235" s="86" t="s">
        <v>89</v>
      </c>
      <c r="H235" s="86" t="s">
        <v>90</v>
      </c>
      <c r="I235" s="85" t="s">
        <v>487</v>
      </c>
      <c r="J235" s="86" t="s">
        <v>22</v>
      </c>
      <c r="K235" s="85" t="s">
        <v>212</v>
      </c>
      <c r="L235" s="86" t="s">
        <v>33</v>
      </c>
      <c r="M235" s="87">
        <v>3026</v>
      </c>
    </row>
    <row r="236" spans="1:13" x14ac:dyDescent="0.25">
      <c r="C236" s="88">
        <v>42185</v>
      </c>
      <c r="D236" s="93" t="s">
        <v>216</v>
      </c>
      <c r="E236" s="90" t="s">
        <v>276</v>
      </c>
      <c r="F236" s="85" t="s">
        <v>659</v>
      </c>
      <c r="G236" s="91" t="s">
        <v>89</v>
      </c>
      <c r="H236" s="91" t="s">
        <v>90</v>
      </c>
      <c r="I236" s="85" t="s">
        <v>212</v>
      </c>
      <c r="J236" s="91" t="s">
        <v>51</v>
      </c>
      <c r="K236" s="85" t="s">
        <v>212</v>
      </c>
      <c r="L236" s="91" t="s">
        <v>33</v>
      </c>
      <c r="M236" s="92">
        <v>19915</v>
      </c>
    </row>
    <row r="237" spans="1:13" x14ac:dyDescent="0.25">
      <c r="C237" s="26"/>
      <c r="D237" s="27"/>
      <c r="E237" s="28"/>
      <c r="F237" s="29"/>
      <c r="G237" s="30"/>
      <c r="H237" s="30"/>
      <c r="I237" s="29"/>
      <c r="J237" s="30"/>
      <c r="K237" s="31"/>
      <c r="L237" s="31"/>
      <c r="M237" s="32"/>
    </row>
    <row r="238" spans="1:13" ht="21" x14ac:dyDescent="0.35">
      <c r="A238" s="33"/>
      <c r="B238" s="34" t="s">
        <v>97</v>
      </c>
      <c r="C238" s="35"/>
      <c r="D238" s="36"/>
      <c r="E238" s="37"/>
      <c r="F238" s="38"/>
      <c r="G238" s="39"/>
      <c r="H238" s="39"/>
      <c r="I238" s="40"/>
      <c r="J238" s="39"/>
      <c r="K238" s="41"/>
      <c r="L238" s="42" t="s">
        <v>2</v>
      </c>
      <c r="M238" s="43">
        <f>SUM(M240:M242)</f>
        <v>15565</v>
      </c>
    </row>
    <row r="239" spans="1:13" ht="37.5" x14ac:dyDescent="0.3">
      <c r="A239" s="19"/>
      <c r="B239" s="19"/>
      <c r="C239" s="20" t="s">
        <v>4</v>
      </c>
      <c r="D239" s="21" t="s">
        <v>5</v>
      </c>
      <c r="E239" s="22" t="s">
        <v>6</v>
      </c>
      <c r="F239" s="23" t="s">
        <v>7</v>
      </c>
      <c r="G239" s="24" t="s">
        <v>8</v>
      </c>
      <c r="H239" s="24" t="s">
        <v>9</v>
      </c>
      <c r="I239" s="23" t="s">
        <v>10</v>
      </c>
      <c r="J239" s="23" t="s">
        <v>11</v>
      </c>
      <c r="K239" s="24" t="s">
        <v>12</v>
      </c>
      <c r="L239" s="24" t="s">
        <v>13</v>
      </c>
      <c r="M239" s="25" t="s">
        <v>14</v>
      </c>
    </row>
    <row r="240" spans="1:13" x14ac:dyDescent="0.25">
      <c r="C240" s="26">
        <v>41912</v>
      </c>
      <c r="D240" s="27" t="s">
        <v>216</v>
      </c>
      <c r="E240" s="28" t="s">
        <v>283</v>
      </c>
      <c r="F240" s="29" t="s">
        <v>217</v>
      </c>
      <c r="G240" s="30" t="s">
        <v>284</v>
      </c>
      <c r="H240" s="30" t="s">
        <v>90</v>
      </c>
      <c r="I240" s="29" t="s">
        <v>212</v>
      </c>
      <c r="J240" s="30" t="s">
        <v>51</v>
      </c>
      <c r="K240" s="44" t="s">
        <v>212</v>
      </c>
      <c r="L240" s="30" t="s">
        <v>33</v>
      </c>
      <c r="M240" s="63">
        <v>7532.5</v>
      </c>
    </row>
    <row r="241" spans="1:13" x14ac:dyDescent="0.25">
      <c r="C241" s="26">
        <v>42094</v>
      </c>
      <c r="D241" s="27" t="s">
        <v>216</v>
      </c>
      <c r="E241" s="28" t="s">
        <v>283</v>
      </c>
      <c r="F241" s="29" t="s">
        <v>574</v>
      </c>
      <c r="G241" s="30" t="s">
        <v>284</v>
      </c>
      <c r="H241" s="30" t="s">
        <v>90</v>
      </c>
      <c r="I241" s="29" t="s">
        <v>212</v>
      </c>
      <c r="J241" s="30" t="s">
        <v>51</v>
      </c>
      <c r="K241" s="44" t="s">
        <v>212</v>
      </c>
      <c r="L241" s="30" t="s">
        <v>33</v>
      </c>
      <c r="M241" s="32">
        <v>8032.5</v>
      </c>
    </row>
    <row r="242" spans="1:13" x14ac:dyDescent="0.25">
      <c r="C242" s="26"/>
      <c r="D242" s="27"/>
      <c r="E242" s="28"/>
      <c r="F242" s="29"/>
      <c r="G242" s="30"/>
      <c r="H242" s="30"/>
      <c r="I242" s="29"/>
      <c r="J242" s="30"/>
      <c r="K242" s="31"/>
      <c r="L242" s="31"/>
      <c r="M242" s="32"/>
    </row>
    <row r="243" spans="1:13" ht="21" x14ac:dyDescent="0.35">
      <c r="A243" s="33"/>
      <c r="B243" s="34" t="s">
        <v>98</v>
      </c>
      <c r="C243" s="35"/>
      <c r="D243" s="36"/>
      <c r="E243" s="37"/>
      <c r="F243" s="38"/>
      <c r="G243" s="39"/>
      <c r="H243" s="39"/>
      <c r="I243" s="40"/>
      <c r="J243" s="39"/>
      <c r="K243" s="41"/>
      <c r="L243" s="42" t="s">
        <v>2</v>
      </c>
      <c r="M243" s="43">
        <f>SUM(M245:M247)</f>
        <v>5451</v>
      </c>
    </row>
    <row r="244" spans="1:13" ht="37.5" x14ac:dyDescent="0.3">
      <c r="A244" s="19"/>
      <c r="B244" s="19"/>
      <c r="C244" s="20" t="s">
        <v>4</v>
      </c>
      <c r="D244" s="21" t="s">
        <v>5</v>
      </c>
      <c r="E244" s="22" t="s">
        <v>6</v>
      </c>
      <c r="F244" s="23" t="s">
        <v>7</v>
      </c>
      <c r="G244" s="24" t="s">
        <v>8</v>
      </c>
      <c r="H244" s="24" t="s">
        <v>9</v>
      </c>
      <c r="I244" s="23" t="s">
        <v>10</v>
      </c>
      <c r="J244" s="23" t="s">
        <v>11</v>
      </c>
      <c r="K244" s="24" t="s">
        <v>12</v>
      </c>
      <c r="L244" s="24" t="s">
        <v>13</v>
      </c>
      <c r="M244" s="25" t="s">
        <v>14</v>
      </c>
    </row>
    <row r="245" spans="1:13" x14ac:dyDescent="0.25">
      <c r="C245" s="26">
        <v>41912</v>
      </c>
      <c r="D245" s="27" t="s">
        <v>216</v>
      </c>
      <c r="E245" s="28" t="s">
        <v>285</v>
      </c>
      <c r="F245" s="29" t="s">
        <v>217</v>
      </c>
      <c r="G245" s="30" t="s">
        <v>286</v>
      </c>
      <c r="H245" s="30" t="s">
        <v>90</v>
      </c>
      <c r="I245" s="29" t="s">
        <v>212</v>
      </c>
      <c r="J245" s="30" t="s">
        <v>51</v>
      </c>
      <c r="K245" s="44" t="s">
        <v>212</v>
      </c>
      <c r="L245" s="30" t="s">
        <v>33</v>
      </c>
      <c r="M245" s="63">
        <v>1500</v>
      </c>
    </row>
    <row r="246" spans="1:13" x14ac:dyDescent="0.25">
      <c r="C246" s="73">
        <v>42004</v>
      </c>
      <c r="D246" s="77" t="s">
        <v>216</v>
      </c>
      <c r="E246" s="67" t="s">
        <v>285</v>
      </c>
      <c r="F246" s="67" t="s">
        <v>441</v>
      </c>
      <c r="G246" s="75" t="s">
        <v>286</v>
      </c>
      <c r="H246" s="75" t="s">
        <v>90</v>
      </c>
      <c r="I246" s="67" t="s">
        <v>212</v>
      </c>
      <c r="J246" s="75" t="s">
        <v>51</v>
      </c>
      <c r="K246" s="67" t="s">
        <v>212</v>
      </c>
      <c r="L246" s="75" t="s">
        <v>33</v>
      </c>
      <c r="M246" s="76">
        <v>3951</v>
      </c>
    </row>
    <row r="247" spans="1:13" x14ac:dyDescent="0.25">
      <c r="C247" s="26"/>
      <c r="D247" s="27"/>
      <c r="E247" s="28"/>
      <c r="F247" s="29"/>
      <c r="G247" s="30"/>
      <c r="H247" s="30"/>
      <c r="I247" s="29"/>
      <c r="J247" s="30"/>
      <c r="K247" s="31"/>
      <c r="L247" s="31"/>
      <c r="M247" s="32"/>
    </row>
    <row r="248" spans="1:13" s="62" customFormat="1" ht="31.5" customHeight="1" x14ac:dyDescent="0.35">
      <c r="A248" s="51" t="s">
        <v>99</v>
      </c>
      <c r="B248" s="51"/>
      <c r="C248" s="52"/>
      <c r="D248" s="53"/>
      <c r="E248" s="54"/>
      <c r="F248" s="55"/>
      <c r="G248" s="56"/>
      <c r="H248" s="56"/>
      <c r="I248" s="57"/>
      <c r="J248" s="56"/>
      <c r="K248" s="58"/>
      <c r="L248" s="59" t="s">
        <v>2</v>
      </c>
      <c r="M248" s="60">
        <f>M249+M348+M360+M387+M390</f>
        <v>18488769.380000003</v>
      </c>
    </row>
    <row r="249" spans="1:13" ht="21" x14ac:dyDescent="0.35">
      <c r="B249" s="34" t="s">
        <v>99</v>
      </c>
      <c r="C249" s="35"/>
      <c r="D249" s="36"/>
      <c r="E249" s="37"/>
      <c r="F249" s="38"/>
      <c r="G249" s="39"/>
      <c r="H249" s="39"/>
      <c r="I249" s="40"/>
      <c r="J249" s="39"/>
      <c r="K249" s="41"/>
      <c r="L249" s="42" t="s">
        <v>2</v>
      </c>
      <c r="M249" s="43">
        <f>SUM(M251:M347)</f>
        <v>16776765.990000004</v>
      </c>
    </row>
    <row r="250" spans="1:13" ht="37.5" x14ac:dyDescent="0.3">
      <c r="A250" s="19"/>
      <c r="B250" s="19"/>
      <c r="C250" s="20" t="s">
        <v>4</v>
      </c>
      <c r="D250" s="21" t="s">
        <v>5</v>
      </c>
      <c r="E250" s="22" t="s">
        <v>6</v>
      </c>
      <c r="F250" s="23" t="s">
        <v>7</v>
      </c>
      <c r="G250" s="24" t="s">
        <v>8</v>
      </c>
      <c r="H250" s="24" t="s">
        <v>9</v>
      </c>
      <c r="I250" s="23" t="s">
        <v>10</v>
      </c>
      <c r="J250" s="23" t="s">
        <v>11</v>
      </c>
      <c r="K250" s="24" t="s">
        <v>12</v>
      </c>
      <c r="L250" s="24" t="s">
        <v>13</v>
      </c>
      <c r="M250" s="25" t="s">
        <v>14</v>
      </c>
    </row>
    <row r="251" spans="1:13" ht="30" x14ac:dyDescent="0.25">
      <c r="C251" s="26">
        <v>41821</v>
      </c>
      <c r="D251" s="27">
        <v>13136</v>
      </c>
      <c r="E251" s="70" t="s">
        <v>419</v>
      </c>
      <c r="F251" s="29" t="s">
        <v>117</v>
      </c>
      <c r="G251" s="30" t="s">
        <v>101</v>
      </c>
      <c r="H251" s="30" t="s">
        <v>102</v>
      </c>
      <c r="I251" s="29" t="s">
        <v>420</v>
      </c>
      <c r="J251" s="30" t="s">
        <v>22</v>
      </c>
      <c r="K251" s="44" t="s">
        <v>212</v>
      </c>
      <c r="L251" s="30" t="s">
        <v>24</v>
      </c>
      <c r="M251" s="63">
        <v>30003</v>
      </c>
    </row>
    <row r="252" spans="1:13" ht="45" x14ac:dyDescent="0.25">
      <c r="C252" s="26">
        <v>41848</v>
      </c>
      <c r="D252" s="27">
        <v>15025</v>
      </c>
      <c r="E252" s="70" t="s">
        <v>419</v>
      </c>
      <c r="F252" s="29" t="s">
        <v>100</v>
      </c>
      <c r="G252" s="30" t="s">
        <v>101</v>
      </c>
      <c r="H252" s="30" t="s">
        <v>102</v>
      </c>
      <c r="I252" s="29" t="s">
        <v>421</v>
      </c>
      <c r="J252" s="30" t="s">
        <v>22</v>
      </c>
      <c r="K252" s="44" t="s">
        <v>212</v>
      </c>
      <c r="L252" s="30" t="s">
        <v>33</v>
      </c>
      <c r="M252" s="63">
        <v>20001</v>
      </c>
    </row>
    <row r="253" spans="1:13" ht="60" x14ac:dyDescent="0.25">
      <c r="C253" s="73">
        <v>41967</v>
      </c>
      <c r="D253" s="74">
        <v>15103</v>
      </c>
      <c r="E253" s="67" t="s">
        <v>419</v>
      </c>
      <c r="F253" s="67" t="s">
        <v>490</v>
      </c>
      <c r="G253" s="75" t="s">
        <v>101</v>
      </c>
      <c r="H253" s="75" t="s">
        <v>102</v>
      </c>
      <c r="I253" s="67" t="s">
        <v>421</v>
      </c>
      <c r="J253" s="75" t="s">
        <v>22</v>
      </c>
      <c r="K253" s="67" t="s">
        <v>491</v>
      </c>
      <c r="L253" s="75" t="s">
        <v>24</v>
      </c>
      <c r="M253" s="76">
        <v>40070</v>
      </c>
    </row>
    <row r="254" spans="1:13" ht="30" x14ac:dyDescent="0.25">
      <c r="C254" s="73">
        <v>41964</v>
      </c>
      <c r="D254" s="74">
        <v>15104</v>
      </c>
      <c r="E254" s="67" t="s">
        <v>419</v>
      </c>
      <c r="F254" s="67" t="s">
        <v>492</v>
      </c>
      <c r="G254" s="75" t="s">
        <v>101</v>
      </c>
      <c r="H254" s="75" t="s">
        <v>102</v>
      </c>
      <c r="I254" s="67" t="s">
        <v>493</v>
      </c>
      <c r="J254" s="75" t="s">
        <v>51</v>
      </c>
      <c r="K254" s="67" t="s">
        <v>212</v>
      </c>
      <c r="L254" s="75" t="s">
        <v>24</v>
      </c>
      <c r="M254" s="76">
        <v>25287.19</v>
      </c>
    </row>
    <row r="255" spans="1:13" ht="30" x14ac:dyDescent="0.25">
      <c r="C255" s="26">
        <v>42044</v>
      </c>
      <c r="D255" s="27" t="s">
        <v>599</v>
      </c>
      <c r="E255" s="28" t="s">
        <v>419</v>
      </c>
      <c r="F255" s="29" t="s">
        <v>600</v>
      </c>
      <c r="G255" s="30" t="s">
        <v>101</v>
      </c>
      <c r="H255" s="30" t="s">
        <v>102</v>
      </c>
      <c r="I255" s="29" t="s">
        <v>421</v>
      </c>
      <c r="J255" s="30" t="s">
        <v>22</v>
      </c>
      <c r="K255" s="44" t="s">
        <v>601</v>
      </c>
      <c r="L255" s="30" t="s">
        <v>33</v>
      </c>
      <c r="M255" s="80">
        <v>24875</v>
      </c>
    </row>
    <row r="256" spans="1:13" ht="45" x14ac:dyDescent="0.25">
      <c r="C256" s="26">
        <v>42058</v>
      </c>
      <c r="D256" s="27" t="s">
        <v>604</v>
      </c>
      <c r="E256" s="28" t="s">
        <v>419</v>
      </c>
      <c r="F256" s="29" t="s">
        <v>605</v>
      </c>
      <c r="G256" s="30" t="s">
        <v>101</v>
      </c>
      <c r="H256" s="30" t="s">
        <v>102</v>
      </c>
      <c r="I256" s="29" t="s">
        <v>421</v>
      </c>
      <c r="J256" s="30" t="s">
        <v>22</v>
      </c>
      <c r="K256" s="44" t="s">
        <v>212</v>
      </c>
      <c r="L256" s="30" t="s">
        <v>555</v>
      </c>
      <c r="M256" s="80">
        <v>80934</v>
      </c>
    </row>
    <row r="257" spans="3:13" x14ac:dyDescent="0.25">
      <c r="C257" s="64">
        <v>41934</v>
      </c>
      <c r="D257" s="65" t="s">
        <v>303</v>
      </c>
      <c r="E257" s="66" t="s">
        <v>304</v>
      </c>
      <c r="F257" s="67" t="s">
        <v>305</v>
      </c>
      <c r="G257" s="68" t="s">
        <v>101</v>
      </c>
      <c r="H257" s="68" t="s">
        <v>102</v>
      </c>
      <c r="I257" s="67" t="s">
        <v>68</v>
      </c>
      <c r="J257" s="68" t="s">
        <v>22</v>
      </c>
      <c r="K257" s="67" t="s">
        <v>212</v>
      </c>
      <c r="L257" s="68" t="s">
        <v>24</v>
      </c>
      <c r="M257" s="69">
        <f>213307*20%</f>
        <v>42661.4</v>
      </c>
    </row>
    <row r="258" spans="3:13" ht="30" x14ac:dyDescent="0.25">
      <c r="C258" s="64">
        <v>41929</v>
      </c>
      <c r="D258" s="65" t="s">
        <v>306</v>
      </c>
      <c r="E258" s="66" t="s">
        <v>304</v>
      </c>
      <c r="F258" s="67" t="s">
        <v>307</v>
      </c>
      <c r="G258" s="68" t="s">
        <v>101</v>
      </c>
      <c r="H258" s="68" t="s">
        <v>102</v>
      </c>
      <c r="I258" s="67" t="s">
        <v>308</v>
      </c>
      <c r="J258" s="68" t="s">
        <v>309</v>
      </c>
      <c r="K258" s="67" t="s">
        <v>212</v>
      </c>
      <c r="L258" s="68" t="s">
        <v>33</v>
      </c>
      <c r="M258" s="69">
        <v>11411</v>
      </c>
    </row>
    <row r="259" spans="3:13" ht="45" x14ac:dyDescent="0.25">
      <c r="C259" s="64">
        <v>41935</v>
      </c>
      <c r="D259" s="65" t="s">
        <v>310</v>
      </c>
      <c r="E259" s="66" t="s">
        <v>311</v>
      </c>
      <c r="F259" s="67" t="s">
        <v>312</v>
      </c>
      <c r="G259" s="68" t="s">
        <v>101</v>
      </c>
      <c r="H259" s="68" t="s">
        <v>102</v>
      </c>
      <c r="I259" s="67" t="s">
        <v>313</v>
      </c>
      <c r="J259" s="68" t="s">
        <v>32</v>
      </c>
      <c r="K259" s="67" t="s">
        <v>314</v>
      </c>
      <c r="L259" s="68" t="s">
        <v>24</v>
      </c>
      <c r="M259" s="69">
        <v>5348</v>
      </c>
    </row>
    <row r="260" spans="3:13" ht="45" x14ac:dyDescent="0.25">
      <c r="C260" s="73">
        <v>41956</v>
      </c>
      <c r="D260" s="74">
        <v>15089</v>
      </c>
      <c r="E260" s="67" t="s">
        <v>494</v>
      </c>
      <c r="F260" s="67" t="s">
        <v>495</v>
      </c>
      <c r="G260" s="75" t="s">
        <v>101</v>
      </c>
      <c r="H260" s="75" t="s">
        <v>102</v>
      </c>
      <c r="I260" s="67" t="s">
        <v>68</v>
      </c>
      <c r="J260" s="75" t="s">
        <v>22</v>
      </c>
      <c r="K260" s="67" t="s">
        <v>212</v>
      </c>
      <c r="L260" s="75" t="s">
        <v>24</v>
      </c>
      <c r="M260" s="76">
        <v>244052</v>
      </c>
    </row>
    <row r="261" spans="3:13" x14ac:dyDescent="0.25">
      <c r="C261" s="26">
        <v>41912</v>
      </c>
      <c r="D261" s="27" t="s">
        <v>216</v>
      </c>
      <c r="E261" s="28" t="s">
        <v>287</v>
      </c>
      <c r="F261" s="29" t="s">
        <v>217</v>
      </c>
      <c r="G261" s="30" t="s">
        <v>101</v>
      </c>
      <c r="H261" s="30" t="s">
        <v>102</v>
      </c>
      <c r="I261" s="29" t="s">
        <v>212</v>
      </c>
      <c r="J261" s="30" t="s">
        <v>51</v>
      </c>
      <c r="K261" s="44" t="s">
        <v>212</v>
      </c>
      <c r="L261" s="30" t="s">
        <v>33</v>
      </c>
      <c r="M261" s="63">
        <v>2300</v>
      </c>
    </row>
    <row r="262" spans="3:13" x14ac:dyDescent="0.25">
      <c r="C262" s="73">
        <v>42004</v>
      </c>
      <c r="D262" s="77" t="s">
        <v>216</v>
      </c>
      <c r="E262" s="67" t="s">
        <v>287</v>
      </c>
      <c r="F262" s="67" t="s">
        <v>441</v>
      </c>
      <c r="G262" s="75" t="s">
        <v>101</v>
      </c>
      <c r="H262" s="75" t="s">
        <v>102</v>
      </c>
      <c r="I262" s="67" t="s">
        <v>212</v>
      </c>
      <c r="J262" s="75" t="s">
        <v>51</v>
      </c>
      <c r="K262" s="67" t="s">
        <v>212</v>
      </c>
      <c r="L262" s="75" t="s">
        <v>33</v>
      </c>
      <c r="M262" s="76">
        <v>9500</v>
      </c>
    </row>
    <row r="263" spans="3:13" x14ac:dyDescent="0.25">
      <c r="C263" s="26">
        <v>42094</v>
      </c>
      <c r="D263" s="27" t="s">
        <v>216</v>
      </c>
      <c r="E263" s="28" t="s">
        <v>287</v>
      </c>
      <c r="F263" s="29" t="s">
        <v>574</v>
      </c>
      <c r="G263" s="30" t="s">
        <v>101</v>
      </c>
      <c r="H263" s="30" t="s">
        <v>102</v>
      </c>
      <c r="I263" s="29" t="s">
        <v>212</v>
      </c>
      <c r="J263" s="30" t="s">
        <v>51</v>
      </c>
      <c r="K263" s="44" t="s">
        <v>212</v>
      </c>
      <c r="L263" s="30" t="s">
        <v>33</v>
      </c>
      <c r="M263" s="32">
        <v>7626</v>
      </c>
    </row>
    <row r="264" spans="3:13" x14ac:dyDescent="0.25">
      <c r="C264" s="73">
        <v>42004</v>
      </c>
      <c r="D264" s="77" t="s">
        <v>216</v>
      </c>
      <c r="E264" s="67" t="s">
        <v>513</v>
      </c>
      <c r="F264" s="67" t="s">
        <v>441</v>
      </c>
      <c r="G264" s="75" t="s">
        <v>101</v>
      </c>
      <c r="H264" s="75" t="s">
        <v>102</v>
      </c>
      <c r="I264" s="67" t="s">
        <v>212</v>
      </c>
      <c r="J264" s="75" t="s">
        <v>51</v>
      </c>
      <c r="K264" s="67" t="s">
        <v>212</v>
      </c>
      <c r="L264" s="75" t="s">
        <v>33</v>
      </c>
      <c r="M264" s="76">
        <v>3329.86</v>
      </c>
    </row>
    <row r="265" spans="3:13" ht="45" x14ac:dyDescent="0.25">
      <c r="C265" s="73">
        <v>41960</v>
      </c>
      <c r="D265" s="74">
        <v>15093</v>
      </c>
      <c r="E265" s="67" t="s">
        <v>496</v>
      </c>
      <c r="F265" s="67" t="s">
        <v>497</v>
      </c>
      <c r="G265" s="75" t="s">
        <v>104</v>
      </c>
      <c r="H265" s="75" t="s">
        <v>102</v>
      </c>
      <c r="I265" s="67" t="s">
        <v>384</v>
      </c>
      <c r="J265" s="75" t="s">
        <v>22</v>
      </c>
      <c r="K265" s="67" t="s">
        <v>498</v>
      </c>
      <c r="L265" s="75" t="s">
        <v>24</v>
      </c>
      <c r="M265" s="76">
        <f>584115*8%</f>
        <v>46729.200000000004</v>
      </c>
    </row>
    <row r="266" spans="3:13" ht="45" x14ac:dyDescent="0.25">
      <c r="C266" s="73">
        <v>41960</v>
      </c>
      <c r="D266" s="74">
        <v>15094</v>
      </c>
      <c r="E266" s="67" t="s">
        <v>496</v>
      </c>
      <c r="F266" s="67" t="s">
        <v>497</v>
      </c>
      <c r="G266" s="75" t="s">
        <v>104</v>
      </c>
      <c r="H266" s="75" t="s">
        <v>102</v>
      </c>
      <c r="I266" s="67" t="s">
        <v>384</v>
      </c>
      <c r="J266" s="75" t="s">
        <v>22</v>
      </c>
      <c r="K266" s="67" t="s">
        <v>499</v>
      </c>
      <c r="L266" s="75" t="s">
        <v>24</v>
      </c>
      <c r="M266" s="76">
        <f>584115*8%</f>
        <v>46729.200000000004</v>
      </c>
    </row>
    <row r="267" spans="3:13" ht="45" x14ac:dyDescent="0.25">
      <c r="C267" s="73">
        <v>41960</v>
      </c>
      <c r="D267" s="74">
        <v>15095</v>
      </c>
      <c r="E267" s="67" t="s">
        <v>496</v>
      </c>
      <c r="F267" s="67" t="s">
        <v>497</v>
      </c>
      <c r="G267" s="75" t="s">
        <v>104</v>
      </c>
      <c r="H267" s="75" t="s">
        <v>102</v>
      </c>
      <c r="I267" s="67" t="s">
        <v>384</v>
      </c>
      <c r="J267" s="75" t="s">
        <v>22</v>
      </c>
      <c r="K267" s="67" t="s">
        <v>500</v>
      </c>
      <c r="L267" s="75" t="s">
        <v>24</v>
      </c>
      <c r="M267" s="76">
        <f>584115*8%</f>
        <v>46729.200000000004</v>
      </c>
    </row>
    <row r="268" spans="3:13" ht="60" x14ac:dyDescent="0.25">
      <c r="C268" s="26">
        <v>41849</v>
      </c>
      <c r="D268" s="27">
        <v>15022</v>
      </c>
      <c r="E268" s="70" t="s">
        <v>422</v>
      </c>
      <c r="F268" s="29" t="s">
        <v>103</v>
      </c>
      <c r="G268" s="30" t="s">
        <v>104</v>
      </c>
      <c r="H268" s="30" t="s">
        <v>102</v>
      </c>
      <c r="I268" s="29" t="s">
        <v>105</v>
      </c>
      <c r="J268" s="30" t="s">
        <v>54</v>
      </c>
      <c r="K268" s="44" t="s">
        <v>212</v>
      </c>
      <c r="L268" s="30" t="s">
        <v>24</v>
      </c>
      <c r="M268" s="63">
        <v>55119</v>
      </c>
    </row>
    <row r="269" spans="3:13" ht="30" x14ac:dyDescent="0.25">
      <c r="C269" s="26">
        <v>41878</v>
      </c>
      <c r="D269" s="27">
        <v>15046</v>
      </c>
      <c r="E269" s="70" t="s">
        <v>425</v>
      </c>
      <c r="F269" s="29" t="s">
        <v>426</v>
      </c>
      <c r="G269" s="30" t="s">
        <v>104</v>
      </c>
      <c r="H269" s="30" t="s">
        <v>102</v>
      </c>
      <c r="I269" s="29" t="s">
        <v>68</v>
      </c>
      <c r="J269" s="30" t="s">
        <v>22</v>
      </c>
      <c r="K269" s="44" t="s">
        <v>212</v>
      </c>
      <c r="L269" s="30" t="s">
        <v>52</v>
      </c>
      <c r="M269" s="63">
        <v>299332</v>
      </c>
    </row>
    <row r="270" spans="3:13" ht="30" x14ac:dyDescent="0.25">
      <c r="C270" s="26">
        <v>41901</v>
      </c>
      <c r="D270" s="27">
        <v>13074</v>
      </c>
      <c r="E270" s="28" t="s">
        <v>293</v>
      </c>
      <c r="F270" s="29" t="s">
        <v>230</v>
      </c>
      <c r="G270" s="30" t="s">
        <v>104</v>
      </c>
      <c r="H270" s="30" t="s">
        <v>102</v>
      </c>
      <c r="I270" s="29" t="s">
        <v>111</v>
      </c>
      <c r="J270" s="30" t="s">
        <v>32</v>
      </c>
      <c r="K270" s="44" t="s">
        <v>212</v>
      </c>
      <c r="L270" s="30" t="s">
        <v>52</v>
      </c>
      <c r="M270" s="63">
        <v>1701</v>
      </c>
    </row>
    <row r="271" spans="3:13" ht="45" x14ac:dyDescent="0.25">
      <c r="C271" s="73">
        <v>41960</v>
      </c>
      <c r="D271" s="74">
        <v>15093</v>
      </c>
      <c r="E271" s="67" t="s">
        <v>501</v>
      </c>
      <c r="F271" s="67" t="s">
        <v>497</v>
      </c>
      <c r="G271" s="75" t="s">
        <v>104</v>
      </c>
      <c r="H271" s="75" t="s">
        <v>102</v>
      </c>
      <c r="I271" s="67" t="s">
        <v>384</v>
      </c>
      <c r="J271" s="75" t="s">
        <v>22</v>
      </c>
      <c r="K271" s="67" t="s">
        <v>498</v>
      </c>
      <c r="L271" s="75" t="s">
        <v>24</v>
      </c>
      <c r="M271" s="76">
        <f>584115*8%</f>
        <v>46729.200000000004</v>
      </c>
    </row>
    <row r="272" spans="3:13" ht="45" x14ac:dyDescent="0.25">
      <c r="C272" s="73">
        <v>41960</v>
      </c>
      <c r="D272" s="74">
        <v>15094</v>
      </c>
      <c r="E272" s="67" t="s">
        <v>501</v>
      </c>
      <c r="F272" s="67" t="s">
        <v>497</v>
      </c>
      <c r="G272" s="75" t="s">
        <v>104</v>
      </c>
      <c r="H272" s="75" t="s">
        <v>102</v>
      </c>
      <c r="I272" s="67" t="s">
        <v>384</v>
      </c>
      <c r="J272" s="75" t="s">
        <v>22</v>
      </c>
      <c r="K272" s="67" t="s">
        <v>499</v>
      </c>
      <c r="L272" s="75" t="s">
        <v>24</v>
      </c>
      <c r="M272" s="76">
        <f>584115*8%</f>
        <v>46729.200000000004</v>
      </c>
    </row>
    <row r="273" spans="3:13" ht="45" x14ac:dyDescent="0.25">
      <c r="C273" s="73">
        <v>41960</v>
      </c>
      <c r="D273" s="74">
        <v>15095</v>
      </c>
      <c r="E273" s="67" t="s">
        <v>501</v>
      </c>
      <c r="F273" s="67" t="s">
        <v>497</v>
      </c>
      <c r="G273" s="75" t="s">
        <v>104</v>
      </c>
      <c r="H273" s="75" t="s">
        <v>102</v>
      </c>
      <c r="I273" s="67" t="s">
        <v>384</v>
      </c>
      <c r="J273" s="75" t="s">
        <v>22</v>
      </c>
      <c r="K273" s="67" t="s">
        <v>500</v>
      </c>
      <c r="L273" s="75" t="s">
        <v>24</v>
      </c>
      <c r="M273" s="76">
        <f>584115*8%</f>
        <v>46729.200000000004</v>
      </c>
    </row>
    <row r="274" spans="3:13" x14ac:dyDescent="0.25">
      <c r="C274" s="26">
        <v>41912</v>
      </c>
      <c r="D274" s="27" t="s">
        <v>216</v>
      </c>
      <c r="E274" s="28" t="s">
        <v>288</v>
      </c>
      <c r="F274" s="29" t="s">
        <v>217</v>
      </c>
      <c r="G274" s="30" t="s">
        <v>102</v>
      </c>
      <c r="H274" s="30" t="s">
        <v>102</v>
      </c>
      <c r="I274" s="29" t="s">
        <v>212</v>
      </c>
      <c r="J274" s="30" t="s">
        <v>51</v>
      </c>
      <c r="K274" s="44" t="s">
        <v>212</v>
      </c>
      <c r="L274" s="30" t="s">
        <v>33</v>
      </c>
      <c r="M274" s="63">
        <v>2431</v>
      </c>
    </row>
    <row r="275" spans="3:13" ht="30" x14ac:dyDescent="0.25">
      <c r="C275" s="73">
        <v>41963</v>
      </c>
      <c r="D275" s="74">
        <v>15096</v>
      </c>
      <c r="E275" s="67" t="s">
        <v>288</v>
      </c>
      <c r="F275" s="67" t="s">
        <v>502</v>
      </c>
      <c r="G275" s="75" t="s">
        <v>102</v>
      </c>
      <c r="H275" s="75" t="s">
        <v>102</v>
      </c>
      <c r="I275" s="67" t="s">
        <v>503</v>
      </c>
      <c r="J275" s="75" t="s">
        <v>22</v>
      </c>
      <c r="K275" s="67" t="s">
        <v>504</v>
      </c>
      <c r="L275" s="75" t="s">
        <v>52</v>
      </c>
      <c r="M275" s="76">
        <v>67255</v>
      </c>
    </row>
    <row r="276" spans="3:13" x14ac:dyDescent="0.25">
      <c r="C276" s="26">
        <v>42094</v>
      </c>
      <c r="D276" s="27" t="s">
        <v>216</v>
      </c>
      <c r="E276" s="28" t="s">
        <v>288</v>
      </c>
      <c r="F276" s="29" t="s">
        <v>574</v>
      </c>
      <c r="G276" s="30" t="s">
        <v>102</v>
      </c>
      <c r="H276" s="30" t="s">
        <v>102</v>
      </c>
      <c r="I276" s="29" t="s">
        <v>212</v>
      </c>
      <c r="J276" s="30" t="s">
        <v>51</v>
      </c>
      <c r="K276" s="44" t="s">
        <v>212</v>
      </c>
      <c r="L276" s="30" t="s">
        <v>33</v>
      </c>
      <c r="M276" s="32">
        <v>179</v>
      </c>
    </row>
    <row r="277" spans="3:13" x14ac:dyDescent="0.25">
      <c r="C277" s="26">
        <v>41863</v>
      </c>
      <c r="D277" s="27">
        <v>15029</v>
      </c>
      <c r="E277" s="70" t="s">
        <v>427</v>
      </c>
      <c r="F277" s="29" t="s">
        <v>106</v>
      </c>
      <c r="G277" s="30" t="s">
        <v>107</v>
      </c>
      <c r="H277" s="30" t="s">
        <v>102</v>
      </c>
      <c r="I277" s="29" t="s">
        <v>68</v>
      </c>
      <c r="J277" s="30" t="s">
        <v>22</v>
      </c>
      <c r="K277" s="44" t="s">
        <v>212</v>
      </c>
      <c r="L277" s="30" t="s">
        <v>52</v>
      </c>
      <c r="M277" s="63">
        <v>93002</v>
      </c>
    </row>
    <row r="278" spans="3:13" x14ac:dyDescent="0.25">
      <c r="C278" s="26">
        <v>41863</v>
      </c>
      <c r="D278" s="27">
        <v>15029</v>
      </c>
      <c r="E278" s="70" t="s">
        <v>295</v>
      </c>
      <c r="F278" s="29" t="s">
        <v>106</v>
      </c>
      <c r="G278" s="30" t="s">
        <v>108</v>
      </c>
      <c r="H278" s="30" t="s">
        <v>102</v>
      </c>
      <c r="I278" s="29" t="s">
        <v>68</v>
      </c>
      <c r="J278" s="30" t="s">
        <v>22</v>
      </c>
      <c r="K278" s="44" t="s">
        <v>212</v>
      </c>
      <c r="L278" s="30" t="s">
        <v>52</v>
      </c>
      <c r="M278" s="63">
        <v>341009</v>
      </c>
    </row>
    <row r="279" spans="3:13" x14ac:dyDescent="0.25">
      <c r="C279" s="64">
        <v>41934</v>
      </c>
      <c r="D279" s="65" t="s">
        <v>303</v>
      </c>
      <c r="E279" s="66" t="s">
        <v>295</v>
      </c>
      <c r="F279" s="67" t="s">
        <v>305</v>
      </c>
      <c r="G279" s="68" t="s">
        <v>108</v>
      </c>
      <c r="H279" s="68" t="s">
        <v>102</v>
      </c>
      <c r="I279" s="67" t="s">
        <v>68</v>
      </c>
      <c r="J279" s="68" t="s">
        <v>22</v>
      </c>
      <c r="K279" s="67" t="s">
        <v>212</v>
      </c>
      <c r="L279" s="68" t="s">
        <v>24</v>
      </c>
      <c r="M279" s="69">
        <f>213307*80%</f>
        <v>170645.6</v>
      </c>
    </row>
    <row r="280" spans="3:13" ht="30" x14ac:dyDescent="0.25">
      <c r="C280" s="73">
        <v>41992</v>
      </c>
      <c r="D280" s="74">
        <v>15109</v>
      </c>
      <c r="E280" s="67" t="s">
        <v>295</v>
      </c>
      <c r="F280" s="67" t="s">
        <v>514</v>
      </c>
      <c r="G280" s="75" t="s">
        <v>108</v>
      </c>
      <c r="H280" s="75" t="s">
        <v>102</v>
      </c>
      <c r="I280" s="67" t="s">
        <v>487</v>
      </c>
      <c r="J280" s="75" t="s">
        <v>22</v>
      </c>
      <c r="K280" s="67" t="s">
        <v>212</v>
      </c>
      <c r="L280" s="75" t="s">
        <v>33</v>
      </c>
      <c r="M280" s="76">
        <f>575130*10%</f>
        <v>57513</v>
      </c>
    </row>
    <row r="281" spans="3:13" ht="30" x14ac:dyDescent="0.25">
      <c r="C281" s="26">
        <v>41901</v>
      </c>
      <c r="D281" s="27">
        <v>13074</v>
      </c>
      <c r="E281" s="28" t="s">
        <v>289</v>
      </c>
      <c r="F281" s="29" t="s">
        <v>230</v>
      </c>
      <c r="G281" s="30" t="s">
        <v>290</v>
      </c>
      <c r="H281" s="30" t="s">
        <v>102</v>
      </c>
      <c r="I281" s="29" t="s">
        <v>111</v>
      </c>
      <c r="J281" s="30" t="s">
        <v>32</v>
      </c>
      <c r="K281" s="44" t="s">
        <v>212</v>
      </c>
      <c r="L281" s="30" t="s">
        <v>52</v>
      </c>
      <c r="M281" s="63">
        <v>2041</v>
      </c>
    </row>
    <row r="282" spans="3:13" ht="45" x14ac:dyDescent="0.25">
      <c r="C282" s="64">
        <v>42005</v>
      </c>
      <c r="D282" s="71">
        <v>15115</v>
      </c>
      <c r="E282" s="66" t="s">
        <v>289</v>
      </c>
      <c r="F282" s="67" t="s">
        <v>453</v>
      </c>
      <c r="G282" s="68" t="s">
        <v>290</v>
      </c>
      <c r="H282" s="68" t="s">
        <v>102</v>
      </c>
      <c r="I282" s="66" t="s">
        <v>21</v>
      </c>
      <c r="J282" s="68" t="s">
        <v>22</v>
      </c>
      <c r="K282" s="67" t="s">
        <v>111</v>
      </c>
      <c r="L282" s="68" t="s">
        <v>52</v>
      </c>
      <c r="M282" s="63">
        <v>248732.495</v>
      </c>
    </row>
    <row r="283" spans="3:13" ht="45" x14ac:dyDescent="0.25">
      <c r="C283" s="64">
        <v>41933</v>
      </c>
      <c r="D283" s="65" t="s">
        <v>315</v>
      </c>
      <c r="E283" s="66" t="s">
        <v>316</v>
      </c>
      <c r="F283" s="67" t="s">
        <v>317</v>
      </c>
      <c r="G283" s="68" t="s">
        <v>290</v>
      </c>
      <c r="H283" s="68" t="s">
        <v>102</v>
      </c>
      <c r="I283" s="67" t="s">
        <v>68</v>
      </c>
      <c r="J283" s="68" t="s">
        <v>22</v>
      </c>
      <c r="K283" s="67" t="s">
        <v>212</v>
      </c>
      <c r="L283" s="68" t="s">
        <v>24</v>
      </c>
      <c r="M283" s="69">
        <v>128321</v>
      </c>
    </row>
    <row r="284" spans="3:13" ht="30" x14ac:dyDescent="0.25">
      <c r="C284" s="73">
        <v>41975</v>
      </c>
      <c r="D284" s="74">
        <v>15106</v>
      </c>
      <c r="E284" s="67" t="s">
        <v>316</v>
      </c>
      <c r="F284" s="67" t="s">
        <v>516</v>
      </c>
      <c r="G284" s="75" t="s">
        <v>290</v>
      </c>
      <c r="H284" s="75" t="s">
        <v>102</v>
      </c>
      <c r="I284" s="67" t="s">
        <v>68</v>
      </c>
      <c r="J284" s="75" t="s">
        <v>22</v>
      </c>
      <c r="K284" s="67" t="s">
        <v>212</v>
      </c>
      <c r="L284" s="75" t="s">
        <v>24</v>
      </c>
      <c r="M284" s="76">
        <f>331840*3%</f>
        <v>9955.1999999999989</v>
      </c>
    </row>
    <row r="285" spans="3:13" ht="45" x14ac:dyDescent="0.25">
      <c r="C285" s="26">
        <v>41883</v>
      </c>
      <c r="D285" s="27">
        <v>15034</v>
      </c>
      <c r="E285" s="28" t="s">
        <v>291</v>
      </c>
      <c r="F285" s="29" t="s">
        <v>292</v>
      </c>
      <c r="G285" s="30" t="s">
        <v>290</v>
      </c>
      <c r="H285" s="30" t="s">
        <v>102</v>
      </c>
      <c r="I285" s="29" t="s">
        <v>68</v>
      </c>
      <c r="J285" s="30" t="s">
        <v>22</v>
      </c>
      <c r="K285" s="44" t="s">
        <v>212</v>
      </c>
      <c r="L285" s="30" t="s">
        <v>24</v>
      </c>
      <c r="M285" s="63">
        <v>288570</v>
      </c>
    </row>
    <row r="286" spans="3:13" ht="30" x14ac:dyDescent="0.25">
      <c r="C286" s="73">
        <v>41975</v>
      </c>
      <c r="D286" s="74">
        <v>15106</v>
      </c>
      <c r="E286" s="67" t="s">
        <v>291</v>
      </c>
      <c r="F286" s="67" t="s">
        <v>516</v>
      </c>
      <c r="G286" s="75" t="s">
        <v>290</v>
      </c>
      <c r="H286" s="75" t="s">
        <v>102</v>
      </c>
      <c r="I286" s="67" t="s">
        <v>68</v>
      </c>
      <c r="J286" s="75" t="s">
        <v>22</v>
      </c>
      <c r="K286" s="67" t="s">
        <v>212</v>
      </c>
      <c r="L286" s="75" t="s">
        <v>24</v>
      </c>
      <c r="M286" s="76">
        <f>331840*7%</f>
        <v>23228.800000000003</v>
      </c>
    </row>
    <row r="287" spans="3:13" ht="30" x14ac:dyDescent="0.25">
      <c r="C287" s="26">
        <v>42026</v>
      </c>
      <c r="D287" s="78">
        <v>15119</v>
      </c>
      <c r="E287" s="28" t="s">
        <v>291</v>
      </c>
      <c r="F287" s="29" t="s">
        <v>518</v>
      </c>
      <c r="G287" s="30" t="s">
        <v>290</v>
      </c>
      <c r="H287" s="30" t="s">
        <v>102</v>
      </c>
      <c r="I287" s="29" t="s">
        <v>68</v>
      </c>
      <c r="J287" s="30" t="s">
        <v>22</v>
      </c>
      <c r="K287" s="44" t="s">
        <v>212</v>
      </c>
      <c r="L287" s="30" t="s">
        <v>470</v>
      </c>
      <c r="M287" s="63">
        <v>82803</v>
      </c>
    </row>
    <row r="288" spans="3:13" ht="30" x14ac:dyDescent="0.25">
      <c r="C288" s="73">
        <v>41975</v>
      </c>
      <c r="D288" s="74">
        <v>15106</v>
      </c>
      <c r="E288" s="67" t="s">
        <v>515</v>
      </c>
      <c r="F288" s="67" t="s">
        <v>516</v>
      </c>
      <c r="G288" s="75" t="s">
        <v>290</v>
      </c>
      <c r="H288" s="75" t="s">
        <v>102</v>
      </c>
      <c r="I288" s="67" t="s">
        <v>68</v>
      </c>
      <c r="J288" s="75" t="s">
        <v>22</v>
      </c>
      <c r="K288" s="67" t="s">
        <v>212</v>
      </c>
      <c r="L288" s="75" t="s">
        <v>24</v>
      </c>
      <c r="M288" s="76">
        <f>331840*35%</f>
        <v>116143.99999999999</v>
      </c>
    </row>
    <row r="289" spans="3:13" ht="30" x14ac:dyDescent="0.25">
      <c r="C289" s="73">
        <v>41975</v>
      </c>
      <c r="D289" s="74">
        <v>15106</v>
      </c>
      <c r="E289" s="67" t="s">
        <v>517</v>
      </c>
      <c r="F289" s="67" t="s">
        <v>516</v>
      </c>
      <c r="G289" s="75" t="s">
        <v>290</v>
      </c>
      <c r="H289" s="75" t="s">
        <v>102</v>
      </c>
      <c r="I289" s="67" t="s">
        <v>68</v>
      </c>
      <c r="J289" s="75" t="s">
        <v>22</v>
      </c>
      <c r="K289" s="67" t="s">
        <v>212</v>
      </c>
      <c r="L289" s="75" t="s">
        <v>24</v>
      </c>
      <c r="M289" s="76">
        <f>331840*35%</f>
        <v>116143.99999999999</v>
      </c>
    </row>
    <row r="290" spans="3:13" ht="30" x14ac:dyDescent="0.25">
      <c r="C290" s="73">
        <v>41954</v>
      </c>
      <c r="D290" s="74">
        <v>15084</v>
      </c>
      <c r="E290" s="67" t="s">
        <v>505</v>
      </c>
      <c r="F290" s="67" t="s">
        <v>506</v>
      </c>
      <c r="G290" s="75" t="s">
        <v>507</v>
      </c>
      <c r="H290" s="75" t="s">
        <v>102</v>
      </c>
      <c r="I290" s="67" t="s">
        <v>439</v>
      </c>
      <c r="J290" s="75" t="s">
        <v>54</v>
      </c>
      <c r="K290" s="67" t="s">
        <v>133</v>
      </c>
      <c r="L290" s="75" t="s">
        <v>52</v>
      </c>
      <c r="M290" s="76">
        <v>375400.5</v>
      </c>
    </row>
    <row r="291" spans="3:13" x14ac:dyDescent="0.25">
      <c r="C291" s="26">
        <v>41863</v>
      </c>
      <c r="D291" s="27">
        <v>15029</v>
      </c>
      <c r="E291" s="70" t="s">
        <v>428</v>
      </c>
      <c r="F291" s="29" t="s">
        <v>106</v>
      </c>
      <c r="G291" s="30" t="s">
        <v>109</v>
      </c>
      <c r="H291" s="30" t="s">
        <v>102</v>
      </c>
      <c r="I291" s="29" t="s">
        <v>68</v>
      </c>
      <c r="J291" s="30" t="s">
        <v>22</v>
      </c>
      <c r="K291" s="44" t="s">
        <v>212</v>
      </c>
      <c r="L291" s="30" t="s">
        <v>52</v>
      </c>
      <c r="M291" s="63">
        <v>93003</v>
      </c>
    </row>
    <row r="292" spans="3:13" ht="45" x14ac:dyDescent="0.25">
      <c r="C292" s="73">
        <v>41955</v>
      </c>
      <c r="D292" s="74">
        <v>15091</v>
      </c>
      <c r="E292" s="67" t="s">
        <v>508</v>
      </c>
      <c r="F292" s="67" t="s">
        <v>509</v>
      </c>
      <c r="G292" s="75" t="s">
        <v>109</v>
      </c>
      <c r="H292" s="75" t="s">
        <v>102</v>
      </c>
      <c r="I292" s="67" t="s">
        <v>68</v>
      </c>
      <c r="J292" s="75" t="s">
        <v>22</v>
      </c>
      <c r="K292" s="67" t="s">
        <v>212</v>
      </c>
      <c r="L292" s="75" t="s">
        <v>24</v>
      </c>
      <c r="M292" s="76">
        <v>72920</v>
      </c>
    </row>
    <row r="293" spans="3:13" ht="30" x14ac:dyDescent="0.25">
      <c r="C293" s="26">
        <v>41865</v>
      </c>
      <c r="D293" s="27">
        <v>15031</v>
      </c>
      <c r="E293" s="70" t="s">
        <v>429</v>
      </c>
      <c r="F293" s="29" t="s">
        <v>110</v>
      </c>
      <c r="G293" s="30" t="s">
        <v>109</v>
      </c>
      <c r="H293" s="30" t="s">
        <v>102</v>
      </c>
      <c r="I293" s="29" t="s">
        <v>111</v>
      </c>
      <c r="J293" s="30" t="s">
        <v>32</v>
      </c>
      <c r="K293" s="44" t="s">
        <v>299</v>
      </c>
      <c r="L293" s="30" t="s">
        <v>52</v>
      </c>
      <c r="M293" s="63">
        <v>36000</v>
      </c>
    </row>
    <row r="294" spans="3:13" ht="45" x14ac:dyDescent="0.25">
      <c r="C294" s="26">
        <v>41883</v>
      </c>
      <c r="D294" s="27">
        <v>12082</v>
      </c>
      <c r="E294" s="28" t="s">
        <v>294</v>
      </c>
      <c r="F294" s="29" t="s">
        <v>232</v>
      </c>
      <c r="G294" s="30" t="s">
        <v>109</v>
      </c>
      <c r="H294" s="30" t="s">
        <v>102</v>
      </c>
      <c r="I294" s="29" t="s">
        <v>111</v>
      </c>
      <c r="J294" s="30" t="s">
        <v>32</v>
      </c>
      <c r="K294" s="44" t="s">
        <v>212</v>
      </c>
      <c r="L294" s="30" t="s">
        <v>52</v>
      </c>
      <c r="M294" s="63">
        <v>15320</v>
      </c>
    </row>
    <row r="295" spans="3:13" ht="30" x14ac:dyDescent="0.25">
      <c r="C295" s="26">
        <v>41876</v>
      </c>
      <c r="D295" s="27">
        <v>15048</v>
      </c>
      <c r="E295" s="70" t="s">
        <v>430</v>
      </c>
      <c r="F295" s="29" t="s">
        <v>431</v>
      </c>
      <c r="G295" s="30" t="s">
        <v>109</v>
      </c>
      <c r="H295" s="30" t="s">
        <v>102</v>
      </c>
      <c r="I295" s="29" t="s">
        <v>68</v>
      </c>
      <c r="J295" s="30" t="s">
        <v>22</v>
      </c>
      <c r="K295" s="44" t="s">
        <v>212</v>
      </c>
      <c r="L295" s="30" t="s">
        <v>52</v>
      </c>
      <c r="M295" s="63">
        <v>86400</v>
      </c>
    </row>
    <row r="296" spans="3:13" ht="30" x14ac:dyDescent="0.25">
      <c r="C296" s="26">
        <v>41876</v>
      </c>
      <c r="D296" s="27">
        <v>15048</v>
      </c>
      <c r="E296" s="70" t="s">
        <v>432</v>
      </c>
      <c r="F296" s="29" t="s">
        <v>431</v>
      </c>
      <c r="G296" s="30" t="s">
        <v>109</v>
      </c>
      <c r="H296" s="30" t="s">
        <v>102</v>
      </c>
      <c r="I296" s="29" t="s">
        <v>68</v>
      </c>
      <c r="J296" s="30" t="s">
        <v>22</v>
      </c>
      <c r="K296" s="44" t="s">
        <v>212</v>
      </c>
      <c r="L296" s="30" t="s">
        <v>52</v>
      </c>
      <c r="M296" s="63">
        <v>86400</v>
      </c>
    </row>
    <row r="297" spans="3:13" ht="30" x14ac:dyDescent="0.25">
      <c r="C297" s="26">
        <v>41876</v>
      </c>
      <c r="D297" s="27">
        <v>15048</v>
      </c>
      <c r="E297" s="70" t="s">
        <v>433</v>
      </c>
      <c r="F297" s="29" t="s">
        <v>431</v>
      </c>
      <c r="G297" s="30" t="s">
        <v>109</v>
      </c>
      <c r="H297" s="30" t="s">
        <v>102</v>
      </c>
      <c r="I297" s="29" t="s">
        <v>68</v>
      </c>
      <c r="J297" s="30" t="s">
        <v>22</v>
      </c>
      <c r="K297" s="44" t="s">
        <v>212</v>
      </c>
      <c r="L297" s="30" t="s">
        <v>52</v>
      </c>
      <c r="M297" s="63">
        <v>86400</v>
      </c>
    </row>
    <row r="298" spans="3:13" ht="30" x14ac:dyDescent="0.25">
      <c r="C298" s="26">
        <v>41876</v>
      </c>
      <c r="D298" s="27">
        <v>15048</v>
      </c>
      <c r="E298" s="70" t="s">
        <v>434</v>
      </c>
      <c r="F298" s="29" t="s">
        <v>431</v>
      </c>
      <c r="G298" s="30" t="s">
        <v>109</v>
      </c>
      <c r="H298" s="30" t="s">
        <v>102</v>
      </c>
      <c r="I298" s="29" t="s">
        <v>68</v>
      </c>
      <c r="J298" s="30" t="s">
        <v>22</v>
      </c>
      <c r="K298" s="44" t="s">
        <v>212</v>
      </c>
      <c r="L298" s="30" t="s">
        <v>52</v>
      </c>
      <c r="M298" s="63">
        <v>86400</v>
      </c>
    </row>
    <row r="299" spans="3:13" x14ac:dyDescent="0.25">
      <c r="C299" s="26">
        <v>41863</v>
      </c>
      <c r="D299" s="27">
        <v>15029</v>
      </c>
      <c r="E299" s="70" t="s">
        <v>435</v>
      </c>
      <c r="F299" s="29" t="s">
        <v>106</v>
      </c>
      <c r="G299" s="30" t="s">
        <v>112</v>
      </c>
      <c r="H299" s="30" t="s">
        <v>102</v>
      </c>
      <c r="I299" s="29" t="s">
        <v>68</v>
      </c>
      <c r="J299" s="30" t="s">
        <v>22</v>
      </c>
      <c r="K299" s="44" t="s">
        <v>212</v>
      </c>
      <c r="L299" s="30" t="s">
        <v>52</v>
      </c>
      <c r="M299" s="63">
        <v>93002</v>
      </c>
    </row>
    <row r="300" spans="3:13" ht="45" x14ac:dyDescent="0.25">
      <c r="C300" s="73">
        <v>41960</v>
      </c>
      <c r="D300" s="74">
        <v>15093</v>
      </c>
      <c r="E300" s="67" t="s">
        <v>435</v>
      </c>
      <c r="F300" s="67" t="s">
        <v>497</v>
      </c>
      <c r="G300" s="75" t="s">
        <v>112</v>
      </c>
      <c r="H300" s="75" t="s">
        <v>102</v>
      </c>
      <c r="I300" s="67" t="s">
        <v>384</v>
      </c>
      <c r="J300" s="75" t="s">
        <v>22</v>
      </c>
      <c r="K300" s="67" t="s">
        <v>498</v>
      </c>
      <c r="L300" s="75" t="s">
        <v>24</v>
      </c>
      <c r="M300" s="76">
        <f>584115*8%</f>
        <v>46729.200000000004</v>
      </c>
    </row>
    <row r="301" spans="3:13" ht="45" x14ac:dyDescent="0.25">
      <c r="C301" s="73">
        <v>41960</v>
      </c>
      <c r="D301" s="74">
        <v>15094</v>
      </c>
      <c r="E301" s="67" t="s">
        <v>435</v>
      </c>
      <c r="F301" s="67" t="s">
        <v>497</v>
      </c>
      <c r="G301" s="75" t="s">
        <v>112</v>
      </c>
      <c r="H301" s="75" t="s">
        <v>102</v>
      </c>
      <c r="I301" s="67" t="s">
        <v>384</v>
      </c>
      <c r="J301" s="75" t="s">
        <v>22</v>
      </c>
      <c r="K301" s="67" t="s">
        <v>499</v>
      </c>
      <c r="L301" s="75" t="s">
        <v>24</v>
      </c>
      <c r="M301" s="76">
        <f>584115*8%</f>
        <v>46729.200000000004</v>
      </c>
    </row>
    <row r="302" spans="3:13" ht="45" x14ac:dyDescent="0.25">
      <c r="C302" s="73">
        <v>41960</v>
      </c>
      <c r="D302" s="74">
        <v>15095</v>
      </c>
      <c r="E302" s="67" t="s">
        <v>435</v>
      </c>
      <c r="F302" s="67" t="s">
        <v>497</v>
      </c>
      <c r="G302" s="75" t="s">
        <v>112</v>
      </c>
      <c r="H302" s="75" t="s">
        <v>102</v>
      </c>
      <c r="I302" s="67" t="s">
        <v>384</v>
      </c>
      <c r="J302" s="75" t="s">
        <v>22</v>
      </c>
      <c r="K302" s="67" t="s">
        <v>500</v>
      </c>
      <c r="L302" s="75" t="s">
        <v>24</v>
      </c>
      <c r="M302" s="76">
        <f>584115*8%</f>
        <v>46729.200000000004</v>
      </c>
    </row>
    <row r="303" spans="3:13" ht="45" x14ac:dyDescent="0.25">
      <c r="C303" s="26">
        <v>41850</v>
      </c>
      <c r="D303" s="27">
        <v>15024</v>
      </c>
      <c r="E303" s="70" t="s">
        <v>319</v>
      </c>
      <c r="F303" s="29" t="s">
        <v>113</v>
      </c>
      <c r="G303" s="30" t="s">
        <v>112</v>
      </c>
      <c r="H303" s="30" t="s">
        <v>102</v>
      </c>
      <c r="I303" s="29" t="s">
        <v>114</v>
      </c>
      <c r="J303" s="30" t="s">
        <v>22</v>
      </c>
      <c r="K303" s="44" t="s">
        <v>299</v>
      </c>
      <c r="L303" s="30" t="s">
        <v>24</v>
      </c>
      <c r="M303" s="63">
        <v>12422</v>
      </c>
    </row>
    <row r="304" spans="3:13" ht="60" x14ac:dyDescent="0.25">
      <c r="C304" s="64">
        <v>41933</v>
      </c>
      <c r="D304" s="65" t="s">
        <v>318</v>
      </c>
      <c r="E304" s="66" t="s">
        <v>319</v>
      </c>
      <c r="F304" s="67" t="s">
        <v>320</v>
      </c>
      <c r="G304" s="68" t="s">
        <v>112</v>
      </c>
      <c r="H304" s="68" t="s">
        <v>102</v>
      </c>
      <c r="I304" s="67" t="s">
        <v>68</v>
      </c>
      <c r="J304" s="68" t="s">
        <v>22</v>
      </c>
      <c r="K304" s="67" t="s">
        <v>212</v>
      </c>
      <c r="L304" s="68" t="s">
        <v>24</v>
      </c>
      <c r="M304" s="69">
        <f>447365*15%</f>
        <v>67104.75</v>
      </c>
    </row>
    <row r="305" spans="3:13" ht="45" x14ac:dyDescent="0.25">
      <c r="C305" s="64">
        <v>41942</v>
      </c>
      <c r="D305" s="65" t="s">
        <v>321</v>
      </c>
      <c r="E305" s="66" t="s">
        <v>322</v>
      </c>
      <c r="F305" s="67" t="s">
        <v>323</v>
      </c>
      <c r="G305" s="68" t="s">
        <v>112</v>
      </c>
      <c r="H305" s="68" t="s">
        <v>102</v>
      </c>
      <c r="I305" s="67" t="s">
        <v>68</v>
      </c>
      <c r="J305" s="68" t="s">
        <v>22</v>
      </c>
      <c r="K305" s="67" t="s">
        <v>212</v>
      </c>
      <c r="L305" s="68" t="s">
        <v>24</v>
      </c>
      <c r="M305" s="69">
        <f>321808*80%</f>
        <v>257446.40000000002</v>
      </c>
    </row>
    <row r="306" spans="3:13" ht="45" x14ac:dyDescent="0.25">
      <c r="C306" s="73">
        <v>41960</v>
      </c>
      <c r="D306" s="74">
        <v>15093</v>
      </c>
      <c r="E306" s="67" t="s">
        <v>322</v>
      </c>
      <c r="F306" s="67" t="s">
        <v>497</v>
      </c>
      <c r="G306" s="75" t="s">
        <v>112</v>
      </c>
      <c r="H306" s="75" t="s">
        <v>102</v>
      </c>
      <c r="I306" s="67" t="s">
        <v>384</v>
      </c>
      <c r="J306" s="75" t="s">
        <v>22</v>
      </c>
      <c r="K306" s="67" t="s">
        <v>498</v>
      </c>
      <c r="L306" s="75" t="s">
        <v>24</v>
      </c>
      <c r="M306" s="76">
        <f>584115*26%</f>
        <v>151869.9</v>
      </c>
    </row>
    <row r="307" spans="3:13" ht="45" x14ac:dyDescent="0.25">
      <c r="C307" s="73">
        <v>41960</v>
      </c>
      <c r="D307" s="74">
        <v>15094</v>
      </c>
      <c r="E307" s="67" t="s">
        <v>322</v>
      </c>
      <c r="F307" s="67" t="s">
        <v>497</v>
      </c>
      <c r="G307" s="75" t="s">
        <v>112</v>
      </c>
      <c r="H307" s="75" t="s">
        <v>102</v>
      </c>
      <c r="I307" s="67" t="s">
        <v>384</v>
      </c>
      <c r="J307" s="75" t="s">
        <v>22</v>
      </c>
      <c r="K307" s="67" t="s">
        <v>499</v>
      </c>
      <c r="L307" s="75" t="s">
        <v>24</v>
      </c>
      <c r="M307" s="76">
        <f>584115*26%</f>
        <v>151869.9</v>
      </c>
    </row>
    <row r="308" spans="3:13" ht="45" x14ac:dyDescent="0.25">
      <c r="C308" s="73">
        <v>41960</v>
      </c>
      <c r="D308" s="74">
        <v>15095</v>
      </c>
      <c r="E308" s="67" t="s">
        <v>322</v>
      </c>
      <c r="F308" s="67" t="s">
        <v>497</v>
      </c>
      <c r="G308" s="75" t="s">
        <v>112</v>
      </c>
      <c r="H308" s="75" t="s">
        <v>102</v>
      </c>
      <c r="I308" s="67" t="s">
        <v>384</v>
      </c>
      <c r="J308" s="75" t="s">
        <v>22</v>
      </c>
      <c r="K308" s="67" t="s">
        <v>500</v>
      </c>
      <c r="L308" s="75" t="s">
        <v>24</v>
      </c>
      <c r="M308" s="76">
        <f>584115*26%</f>
        <v>151869.9</v>
      </c>
    </row>
    <row r="309" spans="3:13" ht="45" x14ac:dyDescent="0.25">
      <c r="C309" s="26">
        <v>41850</v>
      </c>
      <c r="D309" s="27">
        <v>15024</v>
      </c>
      <c r="E309" s="70" t="s">
        <v>324</v>
      </c>
      <c r="F309" s="29" t="s">
        <v>113</v>
      </c>
      <c r="G309" s="30" t="s">
        <v>112</v>
      </c>
      <c r="H309" s="30" t="s">
        <v>102</v>
      </c>
      <c r="I309" s="29" t="s">
        <v>114</v>
      </c>
      <c r="J309" s="30" t="s">
        <v>22</v>
      </c>
      <c r="K309" s="44" t="s">
        <v>299</v>
      </c>
      <c r="L309" s="30" t="s">
        <v>24</v>
      </c>
      <c r="M309" s="63">
        <v>12423</v>
      </c>
    </row>
    <row r="310" spans="3:13" ht="60" x14ac:dyDescent="0.25">
      <c r="C310" s="64">
        <v>41933</v>
      </c>
      <c r="D310" s="65" t="s">
        <v>318</v>
      </c>
      <c r="E310" s="66" t="s">
        <v>324</v>
      </c>
      <c r="F310" s="67" t="s">
        <v>320</v>
      </c>
      <c r="G310" s="68" t="s">
        <v>112</v>
      </c>
      <c r="H310" s="68" t="s">
        <v>102</v>
      </c>
      <c r="I310" s="67" t="s">
        <v>68</v>
      </c>
      <c r="J310" s="68" t="s">
        <v>22</v>
      </c>
      <c r="K310" s="67" t="s">
        <v>212</v>
      </c>
      <c r="L310" s="68" t="s">
        <v>24</v>
      </c>
      <c r="M310" s="69">
        <f>447365*70%</f>
        <v>313155.5</v>
      </c>
    </row>
    <row r="311" spans="3:13" ht="30" x14ac:dyDescent="0.25">
      <c r="C311" s="26">
        <v>41836</v>
      </c>
      <c r="D311" s="27">
        <v>15016</v>
      </c>
      <c r="E311" s="70" t="s">
        <v>423</v>
      </c>
      <c r="F311" s="29" t="s">
        <v>115</v>
      </c>
      <c r="G311" s="30" t="s">
        <v>112</v>
      </c>
      <c r="H311" s="30" t="s">
        <v>102</v>
      </c>
      <c r="I311" s="29" t="s">
        <v>114</v>
      </c>
      <c r="J311" s="30" t="s">
        <v>22</v>
      </c>
      <c r="K311" s="44" t="s">
        <v>299</v>
      </c>
      <c r="L311" s="30" t="s">
        <v>24</v>
      </c>
      <c r="M311" s="63">
        <v>25000</v>
      </c>
    </row>
    <row r="312" spans="3:13" ht="45" x14ac:dyDescent="0.25">
      <c r="C312" s="73">
        <v>41960</v>
      </c>
      <c r="D312" s="74">
        <v>15093</v>
      </c>
      <c r="E312" s="67" t="s">
        <v>423</v>
      </c>
      <c r="F312" s="67" t="s">
        <v>497</v>
      </c>
      <c r="G312" s="75" t="s">
        <v>112</v>
      </c>
      <c r="H312" s="75" t="s">
        <v>102</v>
      </c>
      <c r="I312" s="67" t="s">
        <v>384</v>
      </c>
      <c r="J312" s="75" t="s">
        <v>22</v>
      </c>
      <c r="K312" s="67" t="s">
        <v>498</v>
      </c>
      <c r="L312" s="75" t="s">
        <v>24</v>
      </c>
      <c r="M312" s="76">
        <f>584115*8%</f>
        <v>46729.200000000004</v>
      </c>
    </row>
    <row r="313" spans="3:13" ht="45" x14ac:dyDescent="0.25">
      <c r="C313" s="73">
        <v>41960</v>
      </c>
      <c r="D313" s="74">
        <v>15094</v>
      </c>
      <c r="E313" s="67" t="s">
        <v>423</v>
      </c>
      <c r="F313" s="67" t="s">
        <v>497</v>
      </c>
      <c r="G313" s="75" t="s">
        <v>112</v>
      </c>
      <c r="H313" s="75" t="s">
        <v>102</v>
      </c>
      <c r="I313" s="67" t="s">
        <v>384</v>
      </c>
      <c r="J313" s="75" t="s">
        <v>22</v>
      </c>
      <c r="K313" s="67" t="s">
        <v>499</v>
      </c>
      <c r="L313" s="75" t="s">
        <v>24</v>
      </c>
      <c r="M313" s="76">
        <f>584115*8%</f>
        <v>46729.200000000004</v>
      </c>
    </row>
    <row r="314" spans="3:13" ht="45" x14ac:dyDescent="0.25">
      <c r="C314" s="73">
        <v>41960</v>
      </c>
      <c r="D314" s="74">
        <v>15095</v>
      </c>
      <c r="E314" s="67" t="s">
        <v>423</v>
      </c>
      <c r="F314" s="67" t="s">
        <v>497</v>
      </c>
      <c r="G314" s="75" t="s">
        <v>112</v>
      </c>
      <c r="H314" s="75" t="s">
        <v>102</v>
      </c>
      <c r="I314" s="67" t="s">
        <v>384</v>
      </c>
      <c r="J314" s="75" t="s">
        <v>22</v>
      </c>
      <c r="K314" s="67" t="s">
        <v>500</v>
      </c>
      <c r="L314" s="75" t="s">
        <v>24</v>
      </c>
      <c r="M314" s="76">
        <f>584115*8%</f>
        <v>46729.200000000004</v>
      </c>
    </row>
    <row r="315" spans="3:13" ht="30" x14ac:dyDescent="0.25">
      <c r="C315" s="26">
        <v>41897</v>
      </c>
      <c r="D315" s="27">
        <v>15055</v>
      </c>
      <c r="E315" s="28" t="s">
        <v>295</v>
      </c>
      <c r="F315" s="29" t="s">
        <v>296</v>
      </c>
      <c r="G315" s="30" t="s">
        <v>112</v>
      </c>
      <c r="H315" s="30" t="s">
        <v>102</v>
      </c>
      <c r="I315" s="29" t="s">
        <v>68</v>
      </c>
      <c r="J315" s="30" t="s">
        <v>22</v>
      </c>
      <c r="K315" s="44" t="s">
        <v>212</v>
      </c>
      <c r="L315" s="30" t="s">
        <v>24</v>
      </c>
      <c r="M315" s="63">
        <v>140646</v>
      </c>
    </row>
    <row r="316" spans="3:13" ht="30" x14ac:dyDescent="0.25">
      <c r="C316" s="26">
        <v>41843</v>
      </c>
      <c r="D316" s="27">
        <v>15013</v>
      </c>
      <c r="E316" s="70" t="s">
        <v>424</v>
      </c>
      <c r="F316" s="29" t="s">
        <v>116</v>
      </c>
      <c r="G316" s="30" t="s">
        <v>112</v>
      </c>
      <c r="H316" s="30" t="s">
        <v>102</v>
      </c>
      <c r="I316" s="29" t="s">
        <v>68</v>
      </c>
      <c r="J316" s="30" t="s">
        <v>22</v>
      </c>
      <c r="K316" s="44" t="s">
        <v>212</v>
      </c>
      <c r="L316" s="30" t="s">
        <v>24</v>
      </c>
      <c r="M316" s="63">
        <v>555190</v>
      </c>
    </row>
    <row r="317" spans="3:13" ht="30" x14ac:dyDescent="0.25">
      <c r="C317" s="73">
        <v>41956</v>
      </c>
      <c r="D317" s="74">
        <v>15090</v>
      </c>
      <c r="E317" s="67" t="s">
        <v>424</v>
      </c>
      <c r="F317" s="67" t="s">
        <v>510</v>
      </c>
      <c r="G317" s="75" t="s">
        <v>112</v>
      </c>
      <c r="H317" s="75" t="s">
        <v>102</v>
      </c>
      <c r="I317" s="67" t="s">
        <v>68</v>
      </c>
      <c r="J317" s="75" t="s">
        <v>22</v>
      </c>
      <c r="K317" s="67" t="s">
        <v>212</v>
      </c>
      <c r="L317" s="75" t="s">
        <v>24</v>
      </c>
      <c r="M317" s="76">
        <v>307181</v>
      </c>
    </row>
    <row r="318" spans="3:13" ht="30" x14ac:dyDescent="0.25">
      <c r="C318" s="26">
        <v>42079</v>
      </c>
      <c r="D318" s="27" t="s">
        <v>606</v>
      </c>
      <c r="E318" s="28" t="s">
        <v>424</v>
      </c>
      <c r="F318" s="29" t="s">
        <v>607</v>
      </c>
      <c r="G318" s="30" t="s">
        <v>112</v>
      </c>
      <c r="H318" s="30" t="s">
        <v>102</v>
      </c>
      <c r="I318" s="29" t="s">
        <v>114</v>
      </c>
      <c r="J318" s="30" t="s">
        <v>22</v>
      </c>
      <c r="K318" s="44" t="s">
        <v>608</v>
      </c>
      <c r="L318" s="30" t="s">
        <v>456</v>
      </c>
      <c r="M318" s="80">
        <v>50000</v>
      </c>
    </row>
    <row r="319" spans="3:13" ht="30" x14ac:dyDescent="0.25">
      <c r="C319" s="73">
        <v>41946</v>
      </c>
      <c r="D319" s="74">
        <v>15082</v>
      </c>
      <c r="E319" s="67" t="s">
        <v>511</v>
      </c>
      <c r="F319" s="67" t="s">
        <v>512</v>
      </c>
      <c r="G319" s="75" t="s">
        <v>112</v>
      </c>
      <c r="H319" s="75" t="s">
        <v>102</v>
      </c>
      <c r="I319" s="67" t="s">
        <v>68</v>
      </c>
      <c r="J319" s="75" t="s">
        <v>22</v>
      </c>
      <c r="K319" s="67" t="s">
        <v>212</v>
      </c>
      <c r="L319" s="75" t="s">
        <v>24</v>
      </c>
      <c r="M319" s="76">
        <f>955996*40%</f>
        <v>382398.4</v>
      </c>
    </row>
    <row r="320" spans="3:13" ht="30" x14ac:dyDescent="0.25">
      <c r="C320" s="26">
        <v>41884</v>
      </c>
      <c r="D320" s="27">
        <v>12151</v>
      </c>
      <c r="E320" s="28" t="s">
        <v>297</v>
      </c>
      <c r="F320" s="29" t="s">
        <v>298</v>
      </c>
      <c r="G320" s="30" t="s">
        <v>112</v>
      </c>
      <c r="H320" s="30" t="s">
        <v>102</v>
      </c>
      <c r="I320" s="29" t="s">
        <v>114</v>
      </c>
      <c r="J320" s="30" t="s">
        <v>22</v>
      </c>
      <c r="K320" s="44" t="s">
        <v>299</v>
      </c>
      <c r="L320" s="30" t="s">
        <v>24</v>
      </c>
      <c r="M320" s="63">
        <v>35000</v>
      </c>
    </row>
    <row r="321" spans="3:13" ht="30" x14ac:dyDescent="0.25">
      <c r="C321" s="26">
        <v>42048</v>
      </c>
      <c r="D321" s="27">
        <v>12151</v>
      </c>
      <c r="E321" s="28" t="s">
        <v>297</v>
      </c>
      <c r="F321" s="29" t="s">
        <v>298</v>
      </c>
      <c r="G321" s="30" t="s">
        <v>112</v>
      </c>
      <c r="H321" s="30" t="s">
        <v>102</v>
      </c>
      <c r="I321" s="29" t="s">
        <v>114</v>
      </c>
      <c r="J321" s="30" t="s">
        <v>22</v>
      </c>
      <c r="K321" s="44" t="s">
        <v>299</v>
      </c>
      <c r="L321" s="30" t="s">
        <v>456</v>
      </c>
      <c r="M321" s="80">
        <v>6216</v>
      </c>
    </row>
    <row r="322" spans="3:13" ht="30" x14ac:dyDescent="0.25">
      <c r="C322" s="26">
        <v>42052</v>
      </c>
      <c r="D322" s="27" t="s">
        <v>602</v>
      </c>
      <c r="E322" s="28" t="s">
        <v>297</v>
      </c>
      <c r="F322" s="29" t="s">
        <v>603</v>
      </c>
      <c r="G322" s="30" t="s">
        <v>112</v>
      </c>
      <c r="H322" s="30" t="s">
        <v>102</v>
      </c>
      <c r="I322" s="29" t="s">
        <v>114</v>
      </c>
      <c r="J322" s="30" t="s">
        <v>22</v>
      </c>
      <c r="K322" s="44" t="s">
        <v>212</v>
      </c>
      <c r="L322" s="30" t="s">
        <v>456</v>
      </c>
      <c r="M322" s="80">
        <v>12000</v>
      </c>
    </row>
    <row r="323" spans="3:13" ht="45" x14ac:dyDescent="0.25">
      <c r="C323" s="26">
        <v>41897</v>
      </c>
      <c r="D323" s="27">
        <v>15053</v>
      </c>
      <c r="E323" s="28" t="s">
        <v>300</v>
      </c>
      <c r="F323" s="29" t="s">
        <v>301</v>
      </c>
      <c r="G323" s="30" t="s">
        <v>112</v>
      </c>
      <c r="H323" s="30" t="s">
        <v>102</v>
      </c>
      <c r="I323" s="29" t="s">
        <v>68</v>
      </c>
      <c r="J323" s="30" t="s">
        <v>22</v>
      </c>
      <c r="K323" s="44" t="s">
        <v>302</v>
      </c>
      <c r="L323" s="30" t="s">
        <v>24</v>
      </c>
      <c r="M323" s="63">
        <v>178494</v>
      </c>
    </row>
    <row r="324" spans="3:13" ht="30" x14ac:dyDescent="0.25">
      <c r="C324" s="26">
        <v>41897</v>
      </c>
      <c r="D324" s="27">
        <v>15055</v>
      </c>
      <c r="E324" s="28" t="s">
        <v>300</v>
      </c>
      <c r="F324" s="29" t="s">
        <v>296</v>
      </c>
      <c r="G324" s="30" t="s">
        <v>112</v>
      </c>
      <c r="H324" s="30" t="s">
        <v>102</v>
      </c>
      <c r="I324" s="29" t="s">
        <v>68</v>
      </c>
      <c r="J324" s="30" t="s">
        <v>22</v>
      </c>
      <c r="K324" s="44" t="s">
        <v>212</v>
      </c>
      <c r="L324" s="30" t="s">
        <v>24</v>
      </c>
      <c r="M324" s="63">
        <v>210969</v>
      </c>
    </row>
    <row r="325" spans="3:13" ht="60" x14ac:dyDescent="0.25">
      <c r="C325" s="64">
        <v>41933</v>
      </c>
      <c r="D325" s="65" t="s">
        <v>318</v>
      </c>
      <c r="E325" s="66" t="s">
        <v>300</v>
      </c>
      <c r="F325" s="67" t="s">
        <v>320</v>
      </c>
      <c r="G325" s="68" t="s">
        <v>112</v>
      </c>
      <c r="H325" s="68" t="s">
        <v>102</v>
      </c>
      <c r="I325" s="67" t="s">
        <v>68</v>
      </c>
      <c r="J325" s="68" t="s">
        <v>22</v>
      </c>
      <c r="K325" s="67" t="s">
        <v>212</v>
      </c>
      <c r="L325" s="68" t="s">
        <v>24</v>
      </c>
      <c r="M325" s="69">
        <f>447365*15%</f>
        <v>67104.75</v>
      </c>
    </row>
    <row r="326" spans="3:13" ht="45" x14ac:dyDescent="0.25">
      <c r="C326" s="73">
        <v>41960</v>
      </c>
      <c r="D326" s="74">
        <v>15093</v>
      </c>
      <c r="E326" s="67" t="s">
        <v>300</v>
      </c>
      <c r="F326" s="67" t="s">
        <v>497</v>
      </c>
      <c r="G326" s="75" t="s">
        <v>112</v>
      </c>
      <c r="H326" s="75" t="s">
        <v>102</v>
      </c>
      <c r="I326" s="67" t="s">
        <v>384</v>
      </c>
      <c r="J326" s="75" t="s">
        <v>22</v>
      </c>
      <c r="K326" s="67" t="s">
        <v>498</v>
      </c>
      <c r="L326" s="75" t="s">
        <v>24</v>
      </c>
      <c r="M326" s="76">
        <f>584115*8%</f>
        <v>46729.200000000004</v>
      </c>
    </row>
    <row r="327" spans="3:13" ht="45" x14ac:dyDescent="0.25">
      <c r="C327" s="73">
        <v>41960</v>
      </c>
      <c r="D327" s="74">
        <v>15094</v>
      </c>
      <c r="E327" s="67" t="s">
        <v>300</v>
      </c>
      <c r="F327" s="67" t="s">
        <v>497</v>
      </c>
      <c r="G327" s="75" t="s">
        <v>112</v>
      </c>
      <c r="H327" s="75" t="s">
        <v>102</v>
      </c>
      <c r="I327" s="67" t="s">
        <v>384</v>
      </c>
      <c r="J327" s="75" t="s">
        <v>22</v>
      </c>
      <c r="K327" s="67" t="s">
        <v>499</v>
      </c>
      <c r="L327" s="75" t="s">
        <v>24</v>
      </c>
      <c r="M327" s="76">
        <f>584115*8%</f>
        <v>46729.200000000004</v>
      </c>
    </row>
    <row r="328" spans="3:13" ht="45" x14ac:dyDescent="0.25">
      <c r="C328" s="73">
        <v>41960</v>
      </c>
      <c r="D328" s="74">
        <v>15095</v>
      </c>
      <c r="E328" s="67" t="s">
        <v>300</v>
      </c>
      <c r="F328" s="67" t="s">
        <v>497</v>
      </c>
      <c r="G328" s="75" t="s">
        <v>112</v>
      </c>
      <c r="H328" s="75" t="s">
        <v>102</v>
      </c>
      <c r="I328" s="67" t="s">
        <v>384</v>
      </c>
      <c r="J328" s="75" t="s">
        <v>22</v>
      </c>
      <c r="K328" s="67" t="s">
        <v>500</v>
      </c>
      <c r="L328" s="75" t="s">
        <v>24</v>
      </c>
      <c r="M328" s="76">
        <f>584115*8%</f>
        <v>46729.200000000004</v>
      </c>
    </row>
    <row r="329" spans="3:13" ht="30" x14ac:dyDescent="0.25">
      <c r="C329" s="83">
        <v>42121</v>
      </c>
      <c r="D329" s="84">
        <v>15177</v>
      </c>
      <c r="E329" s="85" t="s">
        <v>501</v>
      </c>
      <c r="F329" s="85" t="s">
        <v>667</v>
      </c>
      <c r="G329" s="86" t="s">
        <v>104</v>
      </c>
      <c r="H329" s="86" t="s">
        <v>102</v>
      </c>
      <c r="I329" s="85" t="s">
        <v>668</v>
      </c>
      <c r="J329" s="86" t="s">
        <v>22</v>
      </c>
      <c r="K329" s="85" t="s">
        <v>669</v>
      </c>
      <c r="L329" s="86" t="s">
        <v>555</v>
      </c>
      <c r="M329" s="87">
        <f>74864/3</f>
        <v>24954.666666666668</v>
      </c>
    </row>
    <row r="330" spans="3:13" ht="60" x14ac:dyDescent="0.25">
      <c r="C330" s="83">
        <v>42109</v>
      </c>
      <c r="D330" s="84">
        <v>15170</v>
      </c>
      <c r="E330" s="85" t="s">
        <v>316</v>
      </c>
      <c r="F330" s="85" t="s">
        <v>704</v>
      </c>
      <c r="G330" s="86" t="s">
        <v>290</v>
      </c>
      <c r="H330" s="86" t="s">
        <v>102</v>
      </c>
      <c r="I330" s="85" t="s">
        <v>68</v>
      </c>
      <c r="J330" s="86" t="s">
        <v>22</v>
      </c>
      <c r="K330" s="85" t="s">
        <v>212</v>
      </c>
      <c r="L330" s="86" t="s">
        <v>456</v>
      </c>
      <c r="M330" s="87">
        <v>150403</v>
      </c>
    </row>
    <row r="331" spans="3:13" ht="60" x14ac:dyDescent="0.25">
      <c r="C331" s="83">
        <v>42109</v>
      </c>
      <c r="D331" s="84">
        <v>15171</v>
      </c>
      <c r="E331" s="85" t="s">
        <v>291</v>
      </c>
      <c r="F331" s="85" t="s">
        <v>705</v>
      </c>
      <c r="G331" s="86" t="s">
        <v>290</v>
      </c>
      <c r="H331" s="86" t="s">
        <v>102</v>
      </c>
      <c r="I331" s="85" t="s">
        <v>68</v>
      </c>
      <c r="J331" s="86" t="s">
        <v>22</v>
      </c>
      <c r="K331" s="85" t="s">
        <v>212</v>
      </c>
      <c r="L331" s="86" t="s">
        <v>456</v>
      </c>
      <c r="M331" s="87">
        <v>435115</v>
      </c>
    </row>
    <row r="332" spans="3:13" ht="30" x14ac:dyDescent="0.25">
      <c r="C332" s="83">
        <v>42121</v>
      </c>
      <c r="D332" s="84">
        <v>15177</v>
      </c>
      <c r="E332" s="85" t="s">
        <v>322</v>
      </c>
      <c r="F332" s="85" t="s">
        <v>667</v>
      </c>
      <c r="G332" s="86" t="s">
        <v>112</v>
      </c>
      <c r="H332" s="86" t="s">
        <v>102</v>
      </c>
      <c r="I332" s="85" t="s">
        <v>668</v>
      </c>
      <c r="J332" s="86" t="s">
        <v>22</v>
      </c>
      <c r="K332" s="85" t="s">
        <v>669</v>
      </c>
      <c r="L332" s="86" t="s">
        <v>555</v>
      </c>
      <c r="M332" s="87">
        <f>74864/3</f>
        <v>24954.666666666668</v>
      </c>
    </row>
    <row r="333" spans="3:13" ht="30" x14ac:dyDescent="0.25">
      <c r="C333" s="83">
        <v>42103</v>
      </c>
      <c r="D333" s="84">
        <v>15185</v>
      </c>
      <c r="E333" s="85" t="s">
        <v>424</v>
      </c>
      <c r="F333" s="85" t="s">
        <v>607</v>
      </c>
      <c r="G333" s="86" t="s">
        <v>112</v>
      </c>
      <c r="H333" s="86" t="s">
        <v>102</v>
      </c>
      <c r="I333" s="85" t="s">
        <v>114</v>
      </c>
      <c r="J333" s="86" t="s">
        <v>22</v>
      </c>
      <c r="K333" s="85" t="s">
        <v>608</v>
      </c>
      <c r="L333" s="86" t="s">
        <v>456</v>
      </c>
      <c r="M333" s="87">
        <v>144482</v>
      </c>
    </row>
    <row r="334" spans="3:13" ht="45" x14ac:dyDescent="0.25">
      <c r="C334" s="83">
        <v>42111</v>
      </c>
      <c r="D334" s="84">
        <v>15186</v>
      </c>
      <c r="E334" s="85" t="s">
        <v>424</v>
      </c>
      <c r="F334" s="85" t="s">
        <v>706</v>
      </c>
      <c r="G334" s="86" t="s">
        <v>112</v>
      </c>
      <c r="H334" s="86" t="s">
        <v>102</v>
      </c>
      <c r="I334" s="85" t="s">
        <v>114</v>
      </c>
      <c r="J334" s="86" t="s">
        <v>22</v>
      </c>
      <c r="K334" s="85" t="s">
        <v>212</v>
      </c>
      <c r="L334" s="86" t="s">
        <v>456</v>
      </c>
      <c r="M334" s="87">
        <v>6947630</v>
      </c>
    </row>
    <row r="335" spans="3:13" ht="75" x14ac:dyDescent="0.25">
      <c r="C335" s="83">
        <v>42095</v>
      </c>
      <c r="D335" s="84">
        <v>15184</v>
      </c>
      <c r="E335" s="85" t="s">
        <v>300</v>
      </c>
      <c r="F335" s="85" t="s">
        <v>707</v>
      </c>
      <c r="G335" s="86" t="s">
        <v>112</v>
      </c>
      <c r="H335" s="86" t="s">
        <v>102</v>
      </c>
      <c r="I335" s="85" t="s">
        <v>68</v>
      </c>
      <c r="J335" s="86" t="s">
        <v>22</v>
      </c>
      <c r="K335" s="85" t="s">
        <v>212</v>
      </c>
      <c r="L335" s="86" t="s">
        <v>456</v>
      </c>
      <c r="M335" s="87">
        <v>186116</v>
      </c>
    </row>
    <row r="336" spans="3:13" ht="30" x14ac:dyDescent="0.25">
      <c r="C336" s="83">
        <v>42125</v>
      </c>
      <c r="D336" s="84">
        <v>15199</v>
      </c>
      <c r="E336" s="85" t="s">
        <v>304</v>
      </c>
      <c r="F336" s="85" t="s">
        <v>708</v>
      </c>
      <c r="G336" s="86" t="s">
        <v>101</v>
      </c>
      <c r="H336" s="86" t="s">
        <v>102</v>
      </c>
      <c r="I336" s="85" t="s">
        <v>709</v>
      </c>
      <c r="J336" s="86" t="s">
        <v>92</v>
      </c>
      <c r="K336" s="85" t="s">
        <v>212</v>
      </c>
      <c r="L336" s="86" t="s">
        <v>456</v>
      </c>
      <c r="M336" s="87">
        <v>19626</v>
      </c>
    </row>
    <row r="337" spans="1:13" ht="45" x14ac:dyDescent="0.25">
      <c r="C337" s="83">
        <v>42138</v>
      </c>
      <c r="D337" s="84">
        <v>15212</v>
      </c>
      <c r="E337" s="85" t="s">
        <v>710</v>
      </c>
      <c r="F337" s="85" t="s">
        <v>711</v>
      </c>
      <c r="G337" s="86" t="s">
        <v>101</v>
      </c>
      <c r="H337" s="86" t="s">
        <v>102</v>
      </c>
      <c r="I337" s="85" t="s">
        <v>68</v>
      </c>
      <c r="J337" s="86" t="s">
        <v>22</v>
      </c>
      <c r="K337" s="85" t="s">
        <v>673</v>
      </c>
      <c r="L337" s="86" t="s">
        <v>555</v>
      </c>
      <c r="M337" s="87">
        <v>388545</v>
      </c>
    </row>
    <row r="338" spans="1:13" ht="45" x14ac:dyDescent="0.25">
      <c r="C338" s="83">
        <v>42139</v>
      </c>
      <c r="D338" s="84">
        <v>14157</v>
      </c>
      <c r="E338" s="85" t="s">
        <v>287</v>
      </c>
      <c r="F338" s="85" t="s">
        <v>712</v>
      </c>
      <c r="G338" s="86" t="s">
        <v>101</v>
      </c>
      <c r="H338" s="86" t="s">
        <v>102</v>
      </c>
      <c r="I338" s="85" t="s">
        <v>627</v>
      </c>
      <c r="J338" s="86" t="s">
        <v>22</v>
      </c>
      <c r="K338" s="85" t="s">
        <v>212</v>
      </c>
      <c r="L338" s="86" t="s">
        <v>555</v>
      </c>
      <c r="M338" s="87">
        <v>76064</v>
      </c>
    </row>
    <row r="339" spans="1:13" ht="30" x14ac:dyDescent="0.25">
      <c r="C339" s="83">
        <v>42139</v>
      </c>
      <c r="D339" s="84">
        <v>7015</v>
      </c>
      <c r="E339" s="85" t="s">
        <v>287</v>
      </c>
      <c r="F339" s="85" t="s">
        <v>713</v>
      </c>
      <c r="G339" s="86" t="s">
        <v>101</v>
      </c>
      <c r="H339" s="86" t="s">
        <v>102</v>
      </c>
      <c r="I339" s="85" t="s">
        <v>627</v>
      </c>
      <c r="J339" s="86" t="s">
        <v>22</v>
      </c>
      <c r="K339" s="85" t="s">
        <v>212</v>
      </c>
      <c r="L339" s="86" t="s">
        <v>456</v>
      </c>
      <c r="M339" s="87">
        <v>97694.2</v>
      </c>
    </row>
    <row r="340" spans="1:13" ht="45" x14ac:dyDescent="0.25">
      <c r="C340" s="83">
        <v>42150</v>
      </c>
      <c r="D340" s="84">
        <v>15192</v>
      </c>
      <c r="E340" s="85" t="s">
        <v>714</v>
      </c>
      <c r="F340" s="85" t="s">
        <v>680</v>
      </c>
      <c r="G340" s="86" t="s">
        <v>101</v>
      </c>
      <c r="H340" s="86" t="s">
        <v>102</v>
      </c>
      <c r="I340" s="85" t="s">
        <v>668</v>
      </c>
      <c r="J340" s="86" t="s">
        <v>22</v>
      </c>
      <c r="K340" s="85" t="s">
        <v>212</v>
      </c>
      <c r="L340" s="86" t="s">
        <v>555</v>
      </c>
      <c r="M340" s="87">
        <f>420686.49*30%</f>
        <v>126205.94699999999</v>
      </c>
    </row>
    <row r="341" spans="1:13" ht="60" x14ac:dyDescent="0.25">
      <c r="C341" s="83">
        <v>42143</v>
      </c>
      <c r="D341" s="84">
        <v>15200</v>
      </c>
      <c r="E341" s="85" t="s">
        <v>291</v>
      </c>
      <c r="F341" s="85" t="s">
        <v>715</v>
      </c>
      <c r="G341" s="86" t="s">
        <v>290</v>
      </c>
      <c r="H341" s="86" t="s">
        <v>102</v>
      </c>
      <c r="I341" s="85" t="s">
        <v>420</v>
      </c>
      <c r="J341" s="86" t="s">
        <v>22</v>
      </c>
      <c r="K341" s="85" t="s">
        <v>212</v>
      </c>
      <c r="L341" s="86" t="s">
        <v>456</v>
      </c>
      <c r="M341" s="87">
        <v>80834</v>
      </c>
    </row>
    <row r="342" spans="1:13" ht="45" x14ac:dyDescent="0.25">
      <c r="C342" s="83">
        <v>42150</v>
      </c>
      <c r="D342" s="84">
        <v>15192</v>
      </c>
      <c r="E342" s="85" t="s">
        <v>515</v>
      </c>
      <c r="F342" s="85" t="s">
        <v>680</v>
      </c>
      <c r="G342" s="86" t="s">
        <v>290</v>
      </c>
      <c r="H342" s="86" t="s">
        <v>102</v>
      </c>
      <c r="I342" s="85" t="s">
        <v>668</v>
      </c>
      <c r="J342" s="86" t="s">
        <v>22</v>
      </c>
      <c r="K342" s="85" t="s">
        <v>212</v>
      </c>
      <c r="L342" s="86" t="s">
        <v>555</v>
      </c>
      <c r="M342" s="87">
        <f>420686.49*20%</f>
        <v>84137.29800000001</v>
      </c>
    </row>
    <row r="343" spans="1:13" ht="45" x14ac:dyDescent="0.25">
      <c r="C343" s="83">
        <v>42145</v>
      </c>
      <c r="D343" s="84">
        <v>15209</v>
      </c>
      <c r="E343" s="85" t="s">
        <v>424</v>
      </c>
      <c r="F343" s="85" t="s">
        <v>716</v>
      </c>
      <c r="G343" s="86" t="s">
        <v>112</v>
      </c>
      <c r="H343" s="86" t="s">
        <v>102</v>
      </c>
      <c r="I343" s="85" t="s">
        <v>114</v>
      </c>
      <c r="J343" s="86" t="s">
        <v>22</v>
      </c>
      <c r="K343" s="85" t="s">
        <v>212</v>
      </c>
      <c r="L343" s="86" t="s">
        <v>456</v>
      </c>
      <c r="M343" s="87">
        <v>500331</v>
      </c>
    </row>
    <row r="344" spans="1:13" ht="60" x14ac:dyDescent="0.25">
      <c r="C344" s="83">
        <v>42136</v>
      </c>
      <c r="D344" s="84">
        <v>15201</v>
      </c>
      <c r="E344" s="85" t="s">
        <v>316</v>
      </c>
      <c r="F344" s="85" t="s">
        <v>717</v>
      </c>
      <c r="G344" s="86" t="s">
        <v>290</v>
      </c>
      <c r="H344" s="86" t="s">
        <v>102</v>
      </c>
      <c r="I344" s="85" t="s">
        <v>68</v>
      </c>
      <c r="J344" s="86" t="s">
        <v>22</v>
      </c>
      <c r="K344" s="85" t="s">
        <v>718</v>
      </c>
      <c r="L344" s="86" t="s">
        <v>689</v>
      </c>
      <c r="M344" s="87">
        <f>50000/3</f>
        <v>16666.666666666668</v>
      </c>
    </row>
    <row r="345" spans="1:13" x14ac:dyDescent="0.25">
      <c r="C345" s="88">
        <v>42185</v>
      </c>
      <c r="D345" s="93" t="s">
        <v>216</v>
      </c>
      <c r="E345" s="90" t="s">
        <v>287</v>
      </c>
      <c r="F345" s="85" t="s">
        <v>659</v>
      </c>
      <c r="G345" s="91" t="s">
        <v>101</v>
      </c>
      <c r="H345" s="91" t="s">
        <v>102</v>
      </c>
      <c r="I345" s="85" t="s">
        <v>212</v>
      </c>
      <c r="J345" s="91" t="s">
        <v>51</v>
      </c>
      <c r="K345" s="85" t="s">
        <v>212</v>
      </c>
      <c r="L345" s="91" t="s">
        <v>33</v>
      </c>
      <c r="M345" s="92">
        <v>900</v>
      </c>
    </row>
    <row r="346" spans="1:13" x14ac:dyDescent="0.25">
      <c r="C346" s="88">
        <v>42185</v>
      </c>
      <c r="D346" s="93" t="s">
        <v>216</v>
      </c>
      <c r="E346" s="90" t="s">
        <v>288</v>
      </c>
      <c r="F346" s="85" t="s">
        <v>659</v>
      </c>
      <c r="G346" s="91" t="s">
        <v>102</v>
      </c>
      <c r="H346" s="91" t="s">
        <v>102</v>
      </c>
      <c r="I346" s="85" t="s">
        <v>212</v>
      </c>
      <c r="J346" s="91" t="s">
        <v>51</v>
      </c>
      <c r="K346" s="85" t="s">
        <v>212</v>
      </c>
      <c r="L346" s="91" t="s">
        <v>33</v>
      </c>
      <c r="M346" s="92">
        <v>38</v>
      </c>
    </row>
    <row r="347" spans="1:13" x14ac:dyDescent="0.25">
      <c r="C347" s="26"/>
      <c r="D347" s="27"/>
      <c r="E347" s="28"/>
      <c r="F347" s="29"/>
      <c r="G347" s="30"/>
      <c r="H347" s="30"/>
      <c r="I347" s="29"/>
      <c r="J347" s="30"/>
      <c r="K347" s="31"/>
      <c r="L347" s="31"/>
      <c r="M347" s="32"/>
    </row>
    <row r="348" spans="1:13" ht="21" x14ac:dyDescent="0.35">
      <c r="A348" s="33"/>
      <c r="B348" s="34" t="s">
        <v>118</v>
      </c>
      <c r="C348" s="35"/>
      <c r="D348" s="36"/>
      <c r="E348" s="37"/>
      <c r="F348" s="38"/>
      <c r="G348" s="39"/>
      <c r="H348" s="39"/>
      <c r="I348" s="40"/>
      <c r="J348" s="39"/>
      <c r="K348" s="41"/>
      <c r="L348" s="42" t="s">
        <v>2</v>
      </c>
      <c r="M348" s="43">
        <f>SUM(M350:M359)</f>
        <v>248509.97999999998</v>
      </c>
    </row>
    <row r="349" spans="1:13" ht="37.5" x14ac:dyDescent="0.3">
      <c r="A349" s="19"/>
      <c r="B349" s="19"/>
      <c r="C349" s="20" t="s">
        <v>4</v>
      </c>
      <c r="D349" s="21" t="s">
        <v>5</v>
      </c>
      <c r="E349" s="22" t="s">
        <v>6</v>
      </c>
      <c r="F349" s="23" t="s">
        <v>7</v>
      </c>
      <c r="G349" s="24" t="s">
        <v>8</v>
      </c>
      <c r="H349" s="24" t="s">
        <v>9</v>
      </c>
      <c r="I349" s="23" t="s">
        <v>10</v>
      </c>
      <c r="J349" s="23" t="s">
        <v>11</v>
      </c>
      <c r="K349" s="24" t="s">
        <v>12</v>
      </c>
      <c r="L349" s="24" t="s">
        <v>13</v>
      </c>
      <c r="M349" s="25" t="s">
        <v>14</v>
      </c>
    </row>
    <row r="350" spans="1:13" x14ac:dyDescent="0.25">
      <c r="C350" s="26">
        <v>41912</v>
      </c>
      <c r="D350" s="27" t="s">
        <v>216</v>
      </c>
      <c r="E350" s="28" t="s">
        <v>325</v>
      </c>
      <c r="F350" s="29" t="s">
        <v>217</v>
      </c>
      <c r="G350" s="30" t="s">
        <v>326</v>
      </c>
      <c r="H350" s="30" t="s">
        <v>102</v>
      </c>
      <c r="I350" s="29" t="s">
        <v>212</v>
      </c>
      <c r="J350" s="30" t="s">
        <v>51</v>
      </c>
      <c r="K350" s="44" t="s">
        <v>212</v>
      </c>
      <c r="L350" s="30" t="s">
        <v>33</v>
      </c>
      <c r="M350" s="63">
        <v>20957.98</v>
      </c>
    </row>
    <row r="351" spans="1:13" ht="30" x14ac:dyDescent="0.25">
      <c r="C351" s="73">
        <v>41953</v>
      </c>
      <c r="D351" s="74">
        <v>15088</v>
      </c>
      <c r="E351" s="67" t="s">
        <v>519</v>
      </c>
      <c r="F351" s="67" t="s">
        <v>520</v>
      </c>
      <c r="G351" s="75" t="s">
        <v>326</v>
      </c>
      <c r="H351" s="75" t="s">
        <v>102</v>
      </c>
      <c r="I351" s="67" t="s">
        <v>521</v>
      </c>
      <c r="J351" s="75" t="s">
        <v>22</v>
      </c>
      <c r="K351" s="67" t="s">
        <v>522</v>
      </c>
      <c r="L351" s="75" t="s">
        <v>33</v>
      </c>
      <c r="M351" s="76">
        <v>31840</v>
      </c>
    </row>
    <row r="352" spans="1:13" ht="45" x14ac:dyDescent="0.25">
      <c r="C352" s="73">
        <v>41957</v>
      </c>
      <c r="D352" s="74">
        <v>15092</v>
      </c>
      <c r="E352" s="67" t="s">
        <v>519</v>
      </c>
      <c r="F352" s="67" t="s">
        <v>523</v>
      </c>
      <c r="G352" s="75" t="s">
        <v>326</v>
      </c>
      <c r="H352" s="75" t="s">
        <v>102</v>
      </c>
      <c r="I352" s="67" t="s">
        <v>68</v>
      </c>
      <c r="J352" s="75" t="s">
        <v>22</v>
      </c>
      <c r="K352" s="67" t="s">
        <v>212</v>
      </c>
      <c r="L352" s="75" t="s">
        <v>52</v>
      </c>
      <c r="M352" s="76">
        <f>173487*50%</f>
        <v>86743.5</v>
      </c>
    </row>
    <row r="353" spans="1:13" ht="45" x14ac:dyDescent="0.25">
      <c r="C353" s="73">
        <v>41957</v>
      </c>
      <c r="D353" s="74">
        <v>15092</v>
      </c>
      <c r="E353" s="67" t="s">
        <v>325</v>
      </c>
      <c r="F353" s="67" t="s">
        <v>523</v>
      </c>
      <c r="G353" s="75" t="s">
        <v>326</v>
      </c>
      <c r="H353" s="75" t="s">
        <v>102</v>
      </c>
      <c r="I353" s="67" t="s">
        <v>68</v>
      </c>
      <c r="J353" s="75" t="s">
        <v>22</v>
      </c>
      <c r="K353" s="67" t="s">
        <v>212</v>
      </c>
      <c r="L353" s="75" t="s">
        <v>52</v>
      </c>
      <c r="M353" s="76">
        <f>173487*25%</f>
        <v>43371.75</v>
      </c>
    </row>
    <row r="354" spans="1:13" ht="45" x14ac:dyDescent="0.25">
      <c r="C354" s="73">
        <v>41957</v>
      </c>
      <c r="D354" s="74">
        <v>15092</v>
      </c>
      <c r="E354" s="67" t="s">
        <v>524</v>
      </c>
      <c r="F354" s="67" t="s">
        <v>523</v>
      </c>
      <c r="G354" s="75" t="s">
        <v>326</v>
      </c>
      <c r="H354" s="75" t="s">
        <v>102</v>
      </c>
      <c r="I354" s="67" t="s">
        <v>68</v>
      </c>
      <c r="J354" s="75" t="s">
        <v>22</v>
      </c>
      <c r="K354" s="67" t="s">
        <v>212</v>
      </c>
      <c r="L354" s="75" t="s">
        <v>52</v>
      </c>
      <c r="M354" s="76">
        <f>173487*25%</f>
        <v>43371.75</v>
      </c>
    </row>
    <row r="355" spans="1:13" x14ac:dyDescent="0.25">
      <c r="C355" s="73">
        <v>42004</v>
      </c>
      <c r="D355" s="77" t="s">
        <v>216</v>
      </c>
      <c r="E355" s="67" t="s">
        <v>325</v>
      </c>
      <c r="F355" s="67" t="s">
        <v>441</v>
      </c>
      <c r="G355" s="75" t="s">
        <v>326</v>
      </c>
      <c r="H355" s="75" t="s">
        <v>102</v>
      </c>
      <c r="I355" s="67" t="s">
        <v>212</v>
      </c>
      <c r="J355" s="75" t="s">
        <v>51</v>
      </c>
      <c r="K355" s="67" t="s">
        <v>212</v>
      </c>
      <c r="L355" s="75" t="s">
        <v>33</v>
      </c>
      <c r="M355" s="76">
        <v>3698</v>
      </c>
    </row>
    <row r="356" spans="1:13" ht="30" x14ac:dyDescent="0.25">
      <c r="C356" s="26">
        <v>42044</v>
      </c>
      <c r="D356" s="27" t="s">
        <v>609</v>
      </c>
      <c r="E356" s="28" t="s">
        <v>610</v>
      </c>
      <c r="F356" s="29" t="s">
        <v>611</v>
      </c>
      <c r="G356" s="30" t="s">
        <v>326</v>
      </c>
      <c r="H356" s="30" t="s">
        <v>102</v>
      </c>
      <c r="I356" s="29" t="s">
        <v>612</v>
      </c>
      <c r="J356" s="30" t="s">
        <v>54</v>
      </c>
      <c r="K356" s="44" t="s">
        <v>212</v>
      </c>
      <c r="L356" s="30" t="s">
        <v>52</v>
      </c>
      <c r="M356" s="80">
        <v>10000</v>
      </c>
    </row>
    <row r="357" spans="1:13" x14ac:dyDescent="0.25">
      <c r="C357" s="26">
        <v>42094</v>
      </c>
      <c r="D357" s="27" t="s">
        <v>216</v>
      </c>
      <c r="E357" s="28" t="s">
        <v>325</v>
      </c>
      <c r="F357" s="29" t="s">
        <v>574</v>
      </c>
      <c r="G357" s="30" t="s">
        <v>326</v>
      </c>
      <c r="H357" s="30" t="s">
        <v>102</v>
      </c>
      <c r="I357" s="29" t="s">
        <v>212</v>
      </c>
      <c r="J357" s="30" t="s">
        <v>51</v>
      </c>
      <c r="K357" s="44" t="s">
        <v>212</v>
      </c>
      <c r="L357" s="30" t="s">
        <v>33</v>
      </c>
      <c r="M357" s="32">
        <v>1457</v>
      </c>
    </row>
    <row r="358" spans="1:13" x14ac:dyDescent="0.25">
      <c r="C358" s="88">
        <v>42185</v>
      </c>
      <c r="D358" s="93" t="s">
        <v>216</v>
      </c>
      <c r="E358" s="90" t="s">
        <v>325</v>
      </c>
      <c r="F358" s="85" t="s">
        <v>659</v>
      </c>
      <c r="G358" s="91" t="s">
        <v>326</v>
      </c>
      <c r="H358" s="91" t="s">
        <v>102</v>
      </c>
      <c r="I358" s="85" t="s">
        <v>212</v>
      </c>
      <c r="J358" s="91" t="s">
        <v>51</v>
      </c>
      <c r="K358" s="85" t="s">
        <v>212</v>
      </c>
      <c r="L358" s="91" t="s">
        <v>33</v>
      </c>
      <c r="M358" s="92">
        <v>7070</v>
      </c>
    </row>
    <row r="359" spans="1:13" x14ac:dyDescent="0.25">
      <c r="C359" s="26"/>
      <c r="D359" s="27"/>
      <c r="E359" s="28"/>
      <c r="F359" s="29"/>
      <c r="G359" s="30"/>
      <c r="H359" s="30"/>
      <c r="I359" s="29"/>
      <c r="J359" s="30"/>
      <c r="K359" s="31"/>
      <c r="L359" s="31"/>
      <c r="M359" s="32"/>
    </row>
    <row r="360" spans="1:13" ht="21" x14ac:dyDescent="0.35">
      <c r="A360" s="33"/>
      <c r="B360" s="34" t="s">
        <v>119</v>
      </c>
      <c r="C360" s="35"/>
      <c r="D360" s="36"/>
      <c r="E360" s="37"/>
      <c r="F360" s="38"/>
      <c r="G360" s="39"/>
      <c r="H360" s="39"/>
      <c r="I360" s="40"/>
      <c r="J360" s="39"/>
      <c r="K360" s="41"/>
      <c r="L360" s="42" t="s">
        <v>2</v>
      </c>
      <c r="M360" s="43">
        <f>SUM(M362:M386)</f>
        <v>806914.40999999992</v>
      </c>
    </row>
    <row r="361" spans="1:13" ht="37.5" x14ac:dyDescent="0.3">
      <c r="A361" s="19"/>
      <c r="B361" s="19"/>
      <c r="C361" s="20" t="s">
        <v>4</v>
      </c>
      <c r="D361" s="21" t="s">
        <v>5</v>
      </c>
      <c r="E361" s="22" t="s">
        <v>6</v>
      </c>
      <c r="F361" s="23" t="s">
        <v>7</v>
      </c>
      <c r="G361" s="24" t="s">
        <v>8</v>
      </c>
      <c r="H361" s="24" t="s">
        <v>9</v>
      </c>
      <c r="I361" s="23" t="s">
        <v>10</v>
      </c>
      <c r="J361" s="23" t="s">
        <v>11</v>
      </c>
      <c r="K361" s="24" t="s">
        <v>12</v>
      </c>
      <c r="L361" s="24" t="s">
        <v>13</v>
      </c>
      <c r="M361" s="25" t="s">
        <v>14</v>
      </c>
    </row>
    <row r="362" spans="1:13" ht="30" x14ac:dyDescent="0.25">
      <c r="C362" s="26">
        <v>41848</v>
      </c>
      <c r="D362" s="27" t="s">
        <v>120</v>
      </c>
      <c r="E362" s="28" t="s">
        <v>121</v>
      </c>
      <c r="F362" s="29" t="s">
        <v>122</v>
      </c>
      <c r="G362" s="30" t="s">
        <v>123</v>
      </c>
      <c r="H362" s="30" t="s">
        <v>102</v>
      </c>
      <c r="I362" s="29" t="s">
        <v>124</v>
      </c>
      <c r="J362" s="30" t="s">
        <v>22</v>
      </c>
      <c r="K362" s="44" t="s">
        <v>125</v>
      </c>
      <c r="L362" s="31" t="s">
        <v>33</v>
      </c>
      <c r="M362" s="32">
        <v>20410.4205</v>
      </c>
    </row>
    <row r="363" spans="1:13" ht="45" x14ac:dyDescent="0.25">
      <c r="C363" s="26">
        <v>41848</v>
      </c>
      <c r="D363" s="27" t="s">
        <v>127</v>
      </c>
      <c r="E363" s="28" t="s">
        <v>121</v>
      </c>
      <c r="F363" s="29" t="s">
        <v>128</v>
      </c>
      <c r="G363" s="30" t="s">
        <v>123</v>
      </c>
      <c r="H363" s="30" t="s">
        <v>102</v>
      </c>
      <c r="I363" s="29" t="s">
        <v>124</v>
      </c>
      <c r="J363" s="30" t="s">
        <v>22</v>
      </c>
      <c r="K363" s="44" t="s">
        <v>125</v>
      </c>
      <c r="L363" s="31" t="s">
        <v>33</v>
      </c>
      <c r="M363" s="32">
        <v>10000</v>
      </c>
    </row>
    <row r="364" spans="1:13" ht="30" x14ac:dyDescent="0.25">
      <c r="C364" s="26">
        <v>41848</v>
      </c>
      <c r="D364" s="27" t="s">
        <v>129</v>
      </c>
      <c r="E364" s="28" t="s">
        <v>121</v>
      </c>
      <c r="F364" s="29" t="s">
        <v>130</v>
      </c>
      <c r="G364" s="30" t="s">
        <v>123</v>
      </c>
      <c r="H364" s="30" t="s">
        <v>102</v>
      </c>
      <c r="I364" s="29" t="s">
        <v>131</v>
      </c>
      <c r="J364" s="30" t="s">
        <v>22</v>
      </c>
      <c r="K364" s="31"/>
      <c r="L364" s="31" t="s">
        <v>33</v>
      </c>
      <c r="M364" s="32">
        <v>18000</v>
      </c>
    </row>
    <row r="365" spans="1:13" ht="30" x14ac:dyDescent="0.25">
      <c r="C365" s="26">
        <v>41848</v>
      </c>
      <c r="D365" s="27" t="s">
        <v>120</v>
      </c>
      <c r="E365" s="28" t="s">
        <v>126</v>
      </c>
      <c r="F365" s="29" t="s">
        <v>122</v>
      </c>
      <c r="G365" s="30" t="s">
        <v>123</v>
      </c>
      <c r="H365" s="30" t="s">
        <v>102</v>
      </c>
      <c r="I365" s="29" t="s">
        <v>124</v>
      </c>
      <c r="J365" s="30" t="s">
        <v>22</v>
      </c>
      <c r="K365" s="44" t="s">
        <v>125</v>
      </c>
      <c r="L365" s="31" t="s">
        <v>33</v>
      </c>
      <c r="M365" s="32">
        <v>387797.98949999997</v>
      </c>
    </row>
    <row r="366" spans="1:13" ht="45" x14ac:dyDescent="0.25">
      <c r="C366" s="26">
        <v>41848</v>
      </c>
      <c r="D366" s="27" t="s">
        <v>127</v>
      </c>
      <c r="E366" s="28" t="s">
        <v>126</v>
      </c>
      <c r="F366" s="29" t="s">
        <v>128</v>
      </c>
      <c r="G366" s="30" t="s">
        <v>123</v>
      </c>
      <c r="H366" s="30" t="s">
        <v>102</v>
      </c>
      <c r="I366" s="29" t="s">
        <v>124</v>
      </c>
      <c r="J366" s="30" t="s">
        <v>22</v>
      </c>
      <c r="K366" s="44" t="s">
        <v>125</v>
      </c>
      <c r="L366" s="31" t="s">
        <v>33</v>
      </c>
      <c r="M366" s="32">
        <v>10000</v>
      </c>
    </row>
    <row r="367" spans="1:13" ht="30" x14ac:dyDescent="0.25">
      <c r="C367" s="26">
        <v>41848</v>
      </c>
      <c r="D367" s="27" t="s">
        <v>129</v>
      </c>
      <c r="E367" s="28" t="s">
        <v>126</v>
      </c>
      <c r="F367" s="29" t="s">
        <v>130</v>
      </c>
      <c r="G367" s="30" t="s">
        <v>123</v>
      </c>
      <c r="H367" s="30" t="s">
        <v>102</v>
      </c>
      <c r="I367" s="29" t="s">
        <v>132</v>
      </c>
      <c r="J367" s="30" t="s">
        <v>22</v>
      </c>
      <c r="K367" s="44" t="s">
        <v>133</v>
      </c>
      <c r="L367" s="31" t="s">
        <v>33</v>
      </c>
      <c r="M367" s="32">
        <v>18000</v>
      </c>
    </row>
    <row r="368" spans="1:13" ht="30" x14ac:dyDescent="0.25">
      <c r="C368" s="26">
        <v>41907</v>
      </c>
      <c r="D368" s="27">
        <v>15056</v>
      </c>
      <c r="E368" s="28" t="s">
        <v>327</v>
      </c>
      <c r="F368" s="29" t="s">
        <v>328</v>
      </c>
      <c r="G368" s="30" t="s">
        <v>123</v>
      </c>
      <c r="H368" s="30" t="s">
        <v>102</v>
      </c>
      <c r="I368" s="29" t="s">
        <v>329</v>
      </c>
      <c r="J368" s="30" t="s">
        <v>32</v>
      </c>
      <c r="K368" s="44" t="s">
        <v>212</v>
      </c>
      <c r="L368" s="30" t="s">
        <v>33</v>
      </c>
      <c r="M368" s="63">
        <v>4451</v>
      </c>
    </row>
    <row r="369" spans="3:13" x14ac:dyDescent="0.25">
      <c r="C369" s="26">
        <v>41912</v>
      </c>
      <c r="D369" s="27" t="s">
        <v>216</v>
      </c>
      <c r="E369" s="28" t="s">
        <v>327</v>
      </c>
      <c r="F369" s="29" t="s">
        <v>217</v>
      </c>
      <c r="G369" s="30" t="s">
        <v>123</v>
      </c>
      <c r="H369" s="30" t="s">
        <v>102</v>
      </c>
      <c r="I369" s="29" t="s">
        <v>212</v>
      </c>
      <c r="J369" s="30" t="s">
        <v>51</v>
      </c>
      <c r="K369" s="44" t="s">
        <v>212</v>
      </c>
      <c r="L369" s="30" t="s">
        <v>33</v>
      </c>
      <c r="M369" s="63">
        <v>630</v>
      </c>
    </row>
    <row r="370" spans="3:13" ht="30" x14ac:dyDescent="0.25">
      <c r="C370" s="73">
        <v>41975</v>
      </c>
      <c r="D370" s="74">
        <v>15106</v>
      </c>
      <c r="E370" s="67" t="s">
        <v>327</v>
      </c>
      <c r="F370" s="67" t="s">
        <v>516</v>
      </c>
      <c r="G370" s="75" t="s">
        <v>123</v>
      </c>
      <c r="H370" s="75" t="s">
        <v>102</v>
      </c>
      <c r="I370" s="67" t="s">
        <v>68</v>
      </c>
      <c r="J370" s="75" t="s">
        <v>22</v>
      </c>
      <c r="K370" s="67" t="s">
        <v>212</v>
      </c>
      <c r="L370" s="75" t="s">
        <v>24</v>
      </c>
      <c r="M370" s="76">
        <f>331840*20%</f>
        <v>66368</v>
      </c>
    </row>
    <row r="371" spans="3:13" ht="30" x14ac:dyDescent="0.25">
      <c r="C371" s="73">
        <v>41990</v>
      </c>
      <c r="D371" s="74">
        <v>15113</v>
      </c>
      <c r="E371" s="67" t="s">
        <v>525</v>
      </c>
      <c r="F371" s="67" t="s">
        <v>526</v>
      </c>
      <c r="G371" s="75" t="s">
        <v>123</v>
      </c>
      <c r="H371" s="75" t="s">
        <v>102</v>
      </c>
      <c r="I371" s="67" t="s">
        <v>527</v>
      </c>
      <c r="J371" s="75" t="s">
        <v>22</v>
      </c>
      <c r="K371" s="67" t="s">
        <v>528</v>
      </c>
      <c r="L371" s="75" t="s">
        <v>33</v>
      </c>
      <c r="M371" s="76">
        <f>19200/2</f>
        <v>9600</v>
      </c>
    </row>
    <row r="372" spans="3:13" ht="30" x14ac:dyDescent="0.25">
      <c r="C372" s="73">
        <v>41990</v>
      </c>
      <c r="D372" s="74">
        <v>15113</v>
      </c>
      <c r="E372" s="67" t="s">
        <v>327</v>
      </c>
      <c r="F372" s="67" t="s">
        <v>526</v>
      </c>
      <c r="G372" s="75" t="s">
        <v>123</v>
      </c>
      <c r="H372" s="75" t="s">
        <v>102</v>
      </c>
      <c r="I372" s="67" t="s">
        <v>527</v>
      </c>
      <c r="J372" s="75" t="s">
        <v>22</v>
      </c>
      <c r="K372" s="67" t="s">
        <v>528</v>
      </c>
      <c r="L372" s="75" t="s">
        <v>33</v>
      </c>
      <c r="M372" s="76">
        <f>19200/2</f>
        <v>9600</v>
      </c>
    </row>
    <row r="373" spans="3:13" ht="30" x14ac:dyDescent="0.25">
      <c r="C373" s="73">
        <v>41990</v>
      </c>
      <c r="D373" s="74">
        <v>15114</v>
      </c>
      <c r="E373" s="67" t="s">
        <v>525</v>
      </c>
      <c r="F373" s="67" t="s">
        <v>529</v>
      </c>
      <c r="G373" s="75" t="s">
        <v>123</v>
      </c>
      <c r="H373" s="75" t="s">
        <v>102</v>
      </c>
      <c r="I373" s="67" t="s">
        <v>527</v>
      </c>
      <c r="J373" s="75" t="s">
        <v>22</v>
      </c>
      <c r="K373" s="67" t="s">
        <v>528</v>
      </c>
      <c r="L373" s="75" t="s">
        <v>33</v>
      </c>
      <c r="M373" s="76">
        <f>19200/2</f>
        <v>9600</v>
      </c>
    </row>
    <row r="374" spans="3:13" ht="30" x14ac:dyDescent="0.25">
      <c r="C374" s="73">
        <v>41990</v>
      </c>
      <c r="D374" s="74">
        <v>15114</v>
      </c>
      <c r="E374" s="67" t="s">
        <v>327</v>
      </c>
      <c r="F374" s="67" t="s">
        <v>529</v>
      </c>
      <c r="G374" s="75" t="s">
        <v>123</v>
      </c>
      <c r="H374" s="75" t="s">
        <v>102</v>
      </c>
      <c r="I374" s="67" t="s">
        <v>527</v>
      </c>
      <c r="J374" s="75" t="s">
        <v>22</v>
      </c>
      <c r="K374" s="67" t="s">
        <v>528</v>
      </c>
      <c r="L374" s="75" t="s">
        <v>33</v>
      </c>
      <c r="M374" s="76">
        <f>19200/2</f>
        <v>9600</v>
      </c>
    </row>
    <row r="375" spans="3:13" x14ac:dyDescent="0.25">
      <c r="C375" s="73">
        <v>42004</v>
      </c>
      <c r="D375" s="77" t="s">
        <v>216</v>
      </c>
      <c r="E375" s="67" t="s">
        <v>327</v>
      </c>
      <c r="F375" s="67" t="s">
        <v>441</v>
      </c>
      <c r="G375" s="75" t="s">
        <v>123</v>
      </c>
      <c r="H375" s="75" t="s">
        <v>102</v>
      </c>
      <c r="I375" s="67" t="s">
        <v>212</v>
      </c>
      <c r="J375" s="75" t="s">
        <v>51</v>
      </c>
      <c r="K375" s="67" t="s">
        <v>212</v>
      </c>
      <c r="L375" s="75" t="s">
        <v>33</v>
      </c>
      <c r="M375" s="76">
        <v>2680</v>
      </c>
    </row>
    <row r="376" spans="3:13" ht="30" x14ac:dyDescent="0.25">
      <c r="C376" s="26">
        <v>42038</v>
      </c>
      <c r="D376" s="27" t="s">
        <v>613</v>
      </c>
      <c r="E376" s="28" t="s">
        <v>327</v>
      </c>
      <c r="F376" s="29" t="s">
        <v>614</v>
      </c>
      <c r="G376" s="30" t="s">
        <v>123</v>
      </c>
      <c r="H376" s="30" t="s">
        <v>102</v>
      </c>
      <c r="I376" s="29" t="s">
        <v>132</v>
      </c>
      <c r="J376" s="30" t="s">
        <v>22</v>
      </c>
      <c r="K376" s="44" t="s">
        <v>133</v>
      </c>
      <c r="L376" s="30" t="s">
        <v>33</v>
      </c>
      <c r="M376" s="80">
        <v>350</v>
      </c>
    </row>
    <row r="377" spans="3:13" ht="30" x14ac:dyDescent="0.25">
      <c r="C377" s="26">
        <v>42038</v>
      </c>
      <c r="D377" s="27" t="s">
        <v>613</v>
      </c>
      <c r="E377" s="28" t="s">
        <v>615</v>
      </c>
      <c r="F377" s="29" t="s">
        <v>614</v>
      </c>
      <c r="G377" s="30" t="s">
        <v>123</v>
      </c>
      <c r="H377" s="30" t="s">
        <v>102</v>
      </c>
      <c r="I377" s="29" t="s">
        <v>132</v>
      </c>
      <c r="J377" s="30" t="s">
        <v>22</v>
      </c>
      <c r="K377" s="44" t="s">
        <v>133</v>
      </c>
      <c r="L377" s="30" t="s">
        <v>33</v>
      </c>
      <c r="M377" s="80">
        <v>17150</v>
      </c>
    </row>
    <row r="378" spans="3:13" x14ac:dyDescent="0.25">
      <c r="C378" s="26">
        <v>42094</v>
      </c>
      <c r="D378" s="27" t="s">
        <v>216</v>
      </c>
      <c r="E378" s="28" t="s">
        <v>327</v>
      </c>
      <c r="F378" s="29" t="s">
        <v>574</v>
      </c>
      <c r="G378" s="30" t="s">
        <v>123</v>
      </c>
      <c r="H378" s="30" t="s">
        <v>102</v>
      </c>
      <c r="I378" s="29" t="s">
        <v>212</v>
      </c>
      <c r="J378" s="30" t="s">
        <v>51</v>
      </c>
      <c r="K378" s="44" t="s">
        <v>212</v>
      </c>
      <c r="L378" s="30" t="s">
        <v>33</v>
      </c>
      <c r="M378" s="32">
        <v>29285</v>
      </c>
    </row>
    <row r="379" spans="3:13" ht="30" x14ac:dyDescent="0.25">
      <c r="C379" s="73">
        <v>42130</v>
      </c>
      <c r="D379" s="77">
        <v>15019</v>
      </c>
      <c r="E379" s="67" t="s">
        <v>327</v>
      </c>
      <c r="F379" s="67" t="s">
        <v>122</v>
      </c>
      <c r="G379" s="75" t="s">
        <v>123</v>
      </c>
      <c r="H379" s="75" t="s">
        <v>102</v>
      </c>
      <c r="I379" s="67" t="s">
        <v>124</v>
      </c>
      <c r="J379" s="75" t="s">
        <v>22</v>
      </c>
      <c r="K379" s="67" t="s">
        <v>125</v>
      </c>
      <c r="L379" s="75" t="s">
        <v>33</v>
      </c>
      <c r="M379" s="87">
        <v>4835</v>
      </c>
    </row>
    <row r="380" spans="3:13" ht="30" x14ac:dyDescent="0.25">
      <c r="C380" s="73">
        <v>42130</v>
      </c>
      <c r="D380" s="77">
        <v>15019</v>
      </c>
      <c r="E380" s="67" t="s">
        <v>615</v>
      </c>
      <c r="F380" s="67" t="s">
        <v>122</v>
      </c>
      <c r="G380" s="75" t="s">
        <v>123</v>
      </c>
      <c r="H380" s="75" t="s">
        <v>102</v>
      </c>
      <c r="I380" s="67" t="s">
        <v>124</v>
      </c>
      <c r="J380" s="75" t="s">
        <v>22</v>
      </c>
      <c r="K380" s="67" t="s">
        <v>125</v>
      </c>
      <c r="L380" s="75" t="s">
        <v>33</v>
      </c>
      <c r="M380" s="87">
        <v>91892</v>
      </c>
    </row>
    <row r="381" spans="3:13" ht="30" x14ac:dyDescent="0.25">
      <c r="C381" s="88">
        <v>42158</v>
      </c>
      <c r="D381" s="89">
        <v>15213</v>
      </c>
      <c r="E381" s="90" t="s">
        <v>525</v>
      </c>
      <c r="F381" s="85" t="s">
        <v>719</v>
      </c>
      <c r="G381" s="91" t="s">
        <v>123</v>
      </c>
      <c r="H381" s="91" t="s">
        <v>102</v>
      </c>
      <c r="I381" s="85" t="s">
        <v>720</v>
      </c>
      <c r="J381" s="91" t="s">
        <v>22</v>
      </c>
      <c r="K381" s="85" t="s">
        <v>721</v>
      </c>
      <c r="L381" s="91" t="s">
        <v>33</v>
      </c>
      <c r="M381" s="92">
        <f>74250*45%</f>
        <v>33412.5</v>
      </c>
    </row>
    <row r="382" spans="3:13" ht="30" x14ac:dyDescent="0.25">
      <c r="C382" s="88">
        <v>42158</v>
      </c>
      <c r="D382" s="89">
        <v>15213</v>
      </c>
      <c r="E382" s="90" t="s">
        <v>327</v>
      </c>
      <c r="F382" s="85" t="s">
        <v>719</v>
      </c>
      <c r="G382" s="91" t="s">
        <v>123</v>
      </c>
      <c r="H382" s="91" t="s">
        <v>102</v>
      </c>
      <c r="I382" s="85" t="s">
        <v>720</v>
      </c>
      <c r="J382" s="91" t="s">
        <v>22</v>
      </c>
      <c r="K382" s="85" t="s">
        <v>721</v>
      </c>
      <c r="L382" s="91" t="s">
        <v>33</v>
      </c>
      <c r="M382" s="92">
        <f>74250*10%</f>
        <v>7425</v>
      </c>
    </row>
    <row r="383" spans="3:13" ht="30" x14ac:dyDescent="0.25">
      <c r="C383" s="88">
        <v>42158</v>
      </c>
      <c r="D383" s="89">
        <v>15214</v>
      </c>
      <c r="E383" s="90" t="s">
        <v>327</v>
      </c>
      <c r="F383" s="85" t="s">
        <v>722</v>
      </c>
      <c r="G383" s="91" t="s">
        <v>123</v>
      </c>
      <c r="H383" s="91" t="s">
        <v>102</v>
      </c>
      <c r="I383" s="85" t="s">
        <v>521</v>
      </c>
      <c r="J383" s="91" t="s">
        <v>22</v>
      </c>
      <c r="K383" s="85" t="s">
        <v>723</v>
      </c>
      <c r="L383" s="91" t="s">
        <v>33</v>
      </c>
      <c r="M383" s="92">
        <v>1500</v>
      </c>
    </row>
    <row r="384" spans="3:13" x14ac:dyDescent="0.25">
      <c r="C384" s="88">
        <v>42185</v>
      </c>
      <c r="D384" s="93" t="s">
        <v>216</v>
      </c>
      <c r="E384" s="90" t="s">
        <v>327</v>
      </c>
      <c r="F384" s="85" t="s">
        <v>659</v>
      </c>
      <c r="G384" s="91" t="s">
        <v>123</v>
      </c>
      <c r="H384" s="91" t="s">
        <v>102</v>
      </c>
      <c r="I384" s="85" t="s">
        <v>212</v>
      </c>
      <c r="J384" s="91" t="s">
        <v>51</v>
      </c>
      <c r="K384" s="85" t="s">
        <v>212</v>
      </c>
      <c r="L384" s="91" t="s">
        <v>33</v>
      </c>
      <c r="M384" s="92">
        <v>10915</v>
      </c>
    </row>
    <row r="385" spans="1:13" ht="30" x14ac:dyDescent="0.25">
      <c r="C385" s="88">
        <v>42158</v>
      </c>
      <c r="D385" s="89">
        <v>15213</v>
      </c>
      <c r="E385" s="90" t="s">
        <v>724</v>
      </c>
      <c r="F385" s="85" t="s">
        <v>719</v>
      </c>
      <c r="G385" s="91" t="s">
        <v>123</v>
      </c>
      <c r="H385" s="91" t="s">
        <v>102</v>
      </c>
      <c r="I385" s="85" t="s">
        <v>720</v>
      </c>
      <c r="J385" s="91" t="s">
        <v>22</v>
      </c>
      <c r="K385" s="85" t="s">
        <v>721</v>
      </c>
      <c r="L385" s="91" t="s">
        <v>33</v>
      </c>
      <c r="M385" s="92">
        <f>74250*45%</f>
        <v>33412.5</v>
      </c>
    </row>
    <row r="386" spans="1:13" x14ac:dyDescent="0.25">
      <c r="C386" s="26"/>
      <c r="D386" s="27"/>
      <c r="E386" s="28"/>
      <c r="F386" s="29"/>
      <c r="G386" s="30"/>
      <c r="H386" s="30"/>
      <c r="I386" s="29"/>
      <c r="J386" s="30"/>
      <c r="K386" s="31"/>
      <c r="L386" s="31"/>
      <c r="M386" s="32"/>
    </row>
    <row r="387" spans="1:13" ht="21" x14ac:dyDescent="0.35">
      <c r="A387" s="33"/>
      <c r="B387" s="34" t="s">
        <v>134</v>
      </c>
      <c r="C387" s="35"/>
      <c r="D387" s="36"/>
      <c r="E387" s="37"/>
      <c r="F387" s="38"/>
      <c r="G387" s="39"/>
      <c r="H387" s="39"/>
      <c r="I387" s="40"/>
      <c r="J387" s="39"/>
      <c r="K387" s="41"/>
      <c r="L387" s="42" t="s">
        <v>2</v>
      </c>
      <c r="M387" s="43">
        <f>SUM(M389:M389)</f>
        <v>0</v>
      </c>
    </row>
    <row r="388" spans="1:13" ht="37.5" x14ac:dyDescent="0.3">
      <c r="A388" s="19"/>
      <c r="B388" s="19"/>
      <c r="C388" s="20" t="s">
        <v>4</v>
      </c>
      <c r="D388" s="21" t="s">
        <v>5</v>
      </c>
      <c r="E388" s="22" t="s">
        <v>6</v>
      </c>
      <c r="F388" s="23" t="s">
        <v>7</v>
      </c>
      <c r="G388" s="24" t="s">
        <v>8</v>
      </c>
      <c r="H388" s="24" t="s">
        <v>9</v>
      </c>
      <c r="I388" s="23" t="s">
        <v>10</v>
      </c>
      <c r="J388" s="23" t="s">
        <v>11</v>
      </c>
      <c r="K388" s="24" t="s">
        <v>12</v>
      </c>
      <c r="L388" s="24" t="s">
        <v>13</v>
      </c>
      <c r="M388" s="25" t="s">
        <v>14</v>
      </c>
    </row>
    <row r="389" spans="1:13" x14ac:dyDescent="0.25">
      <c r="C389" s="26"/>
      <c r="D389" s="27"/>
      <c r="E389" s="28"/>
      <c r="F389" s="29"/>
      <c r="G389" s="30"/>
      <c r="H389" s="30"/>
      <c r="I389" s="29"/>
      <c r="J389" s="30"/>
      <c r="K389" s="31"/>
      <c r="L389" s="31"/>
      <c r="M389" s="32"/>
    </row>
    <row r="390" spans="1:13" ht="21" x14ac:dyDescent="0.35">
      <c r="A390" s="33"/>
      <c r="B390" s="34" t="s">
        <v>135</v>
      </c>
      <c r="C390" s="35"/>
      <c r="D390" s="36"/>
      <c r="E390" s="37"/>
      <c r="F390" s="38"/>
      <c r="G390" s="39"/>
      <c r="H390" s="39"/>
      <c r="I390" s="40"/>
      <c r="J390" s="39"/>
      <c r="K390" s="41"/>
      <c r="L390" s="42" t="s">
        <v>2</v>
      </c>
      <c r="M390" s="43">
        <f>SUM(M392:M403)</f>
        <v>656579</v>
      </c>
    </row>
    <row r="391" spans="1:13" ht="37.5" x14ac:dyDescent="0.3">
      <c r="A391" s="19"/>
      <c r="B391" s="19"/>
      <c r="C391" s="20" t="s">
        <v>4</v>
      </c>
      <c r="D391" s="21" t="s">
        <v>5</v>
      </c>
      <c r="E391" s="22" t="s">
        <v>6</v>
      </c>
      <c r="F391" s="23" t="s">
        <v>7</v>
      </c>
      <c r="G391" s="24" t="s">
        <v>8</v>
      </c>
      <c r="H391" s="24" t="s">
        <v>9</v>
      </c>
      <c r="I391" s="23" t="s">
        <v>10</v>
      </c>
      <c r="J391" s="23" t="s">
        <v>11</v>
      </c>
      <c r="K391" s="24" t="s">
        <v>12</v>
      </c>
      <c r="L391" s="24" t="s">
        <v>13</v>
      </c>
      <c r="M391" s="25" t="s">
        <v>14</v>
      </c>
    </row>
    <row r="392" spans="1:13" ht="30" x14ac:dyDescent="0.25">
      <c r="C392" s="64">
        <v>41934</v>
      </c>
      <c r="D392" s="65" t="s">
        <v>330</v>
      </c>
      <c r="E392" s="66" t="s">
        <v>331</v>
      </c>
      <c r="F392" s="67" t="s">
        <v>332</v>
      </c>
      <c r="G392" s="68" t="s">
        <v>333</v>
      </c>
      <c r="H392" s="68" t="s">
        <v>102</v>
      </c>
      <c r="I392" s="67" t="s">
        <v>334</v>
      </c>
      <c r="J392" s="68" t="s">
        <v>309</v>
      </c>
      <c r="K392" s="67" t="s">
        <v>212</v>
      </c>
      <c r="L392" s="68" t="s">
        <v>33</v>
      </c>
      <c r="M392" s="69">
        <f>11700*20%</f>
        <v>2340</v>
      </c>
    </row>
    <row r="393" spans="1:13" ht="30" x14ac:dyDescent="0.25">
      <c r="C393" s="64">
        <v>41934</v>
      </c>
      <c r="D393" s="65" t="s">
        <v>335</v>
      </c>
      <c r="E393" s="66" t="s">
        <v>331</v>
      </c>
      <c r="F393" s="67" t="s">
        <v>336</v>
      </c>
      <c r="G393" s="68" t="s">
        <v>333</v>
      </c>
      <c r="H393" s="68" t="s">
        <v>102</v>
      </c>
      <c r="I393" s="67" t="s">
        <v>337</v>
      </c>
      <c r="J393" s="68" t="s">
        <v>309</v>
      </c>
      <c r="K393" s="67" t="s">
        <v>212</v>
      </c>
      <c r="L393" s="68" t="s">
        <v>33</v>
      </c>
      <c r="M393" s="69">
        <f>31200*20%</f>
        <v>6240</v>
      </c>
    </row>
    <row r="394" spans="1:13" ht="30" x14ac:dyDescent="0.25">
      <c r="C394" s="64">
        <v>41934</v>
      </c>
      <c r="D394" s="65" t="s">
        <v>338</v>
      </c>
      <c r="E394" s="66" t="s">
        <v>331</v>
      </c>
      <c r="F394" s="67" t="s">
        <v>339</v>
      </c>
      <c r="G394" s="68" t="s">
        <v>333</v>
      </c>
      <c r="H394" s="68" t="s">
        <v>102</v>
      </c>
      <c r="I394" s="67" t="s">
        <v>340</v>
      </c>
      <c r="J394" s="68" t="s">
        <v>309</v>
      </c>
      <c r="K394" s="67" t="s">
        <v>212</v>
      </c>
      <c r="L394" s="68" t="s">
        <v>33</v>
      </c>
      <c r="M394" s="69">
        <f>11700*20%</f>
        <v>2340</v>
      </c>
    </row>
    <row r="395" spans="1:13" ht="30" x14ac:dyDescent="0.25">
      <c r="C395" s="64">
        <v>41932</v>
      </c>
      <c r="D395" s="65" t="s">
        <v>341</v>
      </c>
      <c r="E395" s="66" t="s">
        <v>342</v>
      </c>
      <c r="F395" s="67" t="s">
        <v>343</v>
      </c>
      <c r="G395" s="68" t="s">
        <v>333</v>
      </c>
      <c r="H395" s="68" t="s">
        <v>102</v>
      </c>
      <c r="I395" s="67" t="s">
        <v>308</v>
      </c>
      <c r="J395" s="68" t="s">
        <v>309</v>
      </c>
      <c r="K395" s="67" t="s">
        <v>212</v>
      </c>
      <c r="L395" s="68" t="s">
        <v>33</v>
      </c>
      <c r="M395" s="69">
        <v>30362</v>
      </c>
    </row>
    <row r="396" spans="1:13" ht="30" x14ac:dyDescent="0.25">
      <c r="C396" s="64">
        <v>41934</v>
      </c>
      <c r="D396" s="65" t="s">
        <v>330</v>
      </c>
      <c r="E396" s="66" t="s">
        <v>342</v>
      </c>
      <c r="F396" s="67" t="s">
        <v>332</v>
      </c>
      <c r="G396" s="68" t="s">
        <v>333</v>
      </c>
      <c r="H396" s="68" t="s">
        <v>102</v>
      </c>
      <c r="I396" s="67" t="s">
        <v>334</v>
      </c>
      <c r="J396" s="68" t="s">
        <v>309</v>
      </c>
      <c r="K396" s="67" t="s">
        <v>212</v>
      </c>
      <c r="L396" s="68" t="s">
        <v>33</v>
      </c>
      <c r="M396" s="69">
        <f>11700*80%</f>
        <v>9360</v>
      </c>
    </row>
    <row r="397" spans="1:13" ht="30" x14ac:dyDescent="0.25">
      <c r="C397" s="64">
        <v>41934</v>
      </c>
      <c r="D397" s="65" t="s">
        <v>335</v>
      </c>
      <c r="E397" s="66" t="s">
        <v>342</v>
      </c>
      <c r="F397" s="67" t="s">
        <v>336</v>
      </c>
      <c r="G397" s="68" t="s">
        <v>333</v>
      </c>
      <c r="H397" s="68" t="s">
        <v>102</v>
      </c>
      <c r="I397" s="67" t="s">
        <v>337</v>
      </c>
      <c r="J397" s="68" t="s">
        <v>309</v>
      </c>
      <c r="K397" s="67" t="s">
        <v>212</v>
      </c>
      <c r="L397" s="68" t="s">
        <v>33</v>
      </c>
      <c r="M397" s="69">
        <f>31200*80%</f>
        <v>24960</v>
      </c>
    </row>
    <row r="398" spans="1:13" ht="30" x14ac:dyDescent="0.25">
      <c r="C398" s="64">
        <v>41934</v>
      </c>
      <c r="D398" s="65" t="s">
        <v>338</v>
      </c>
      <c r="E398" s="66" t="s">
        <v>342</v>
      </c>
      <c r="F398" s="67" t="s">
        <v>339</v>
      </c>
      <c r="G398" s="68" t="s">
        <v>333</v>
      </c>
      <c r="H398" s="68" t="s">
        <v>102</v>
      </c>
      <c r="I398" s="67" t="s">
        <v>340</v>
      </c>
      <c r="J398" s="68" t="s">
        <v>309</v>
      </c>
      <c r="K398" s="67" t="s">
        <v>212</v>
      </c>
      <c r="L398" s="68" t="s">
        <v>33</v>
      </c>
      <c r="M398" s="69">
        <f>11700*80%</f>
        <v>9360</v>
      </c>
    </row>
    <row r="399" spans="1:13" ht="30" x14ac:dyDescent="0.25">
      <c r="C399" s="73">
        <v>41992</v>
      </c>
      <c r="D399" s="74">
        <v>15109</v>
      </c>
      <c r="E399" s="67" t="s">
        <v>342</v>
      </c>
      <c r="F399" s="67" t="s">
        <v>514</v>
      </c>
      <c r="G399" s="75" t="s">
        <v>333</v>
      </c>
      <c r="H399" s="75" t="s">
        <v>102</v>
      </c>
      <c r="I399" s="67" t="s">
        <v>487</v>
      </c>
      <c r="J399" s="75" t="s">
        <v>22</v>
      </c>
      <c r="K399" s="67" t="s">
        <v>212</v>
      </c>
      <c r="L399" s="75" t="s">
        <v>33</v>
      </c>
      <c r="M399" s="76">
        <f>575130*80%</f>
        <v>460104</v>
      </c>
    </row>
    <row r="400" spans="1:13" ht="30" x14ac:dyDescent="0.25">
      <c r="C400" s="73">
        <v>41992</v>
      </c>
      <c r="D400" s="74">
        <v>15109</v>
      </c>
      <c r="E400" s="67" t="s">
        <v>331</v>
      </c>
      <c r="F400" s="67" t="s">
        <v>514</v>
      </c>
      <c r="G400" s="75" t="s">
        <v>333</v>
      </c>
      <c r="H400" s="75" t="s">
        <v>102</v>
      </c>
      <c r="I400" s="67" t="s">
        <v>487</v>
      </c>
      <c r="J400" s="75" t="s">
        <v>22</v>
      </c>
      <c r="K400" s="67" t="s">
        <v>212</v>
      </c>
      <c r="L400" s="75" t="s">
        <v>33</v>
      </c>
      <c r="M400" s="76">
        <f>575130*10%</f>
        <v>57513</v>
      </c>
    </row>
    <row r="401" spans="1:13" ht="30" x14ac:dyDescent="0.25">
      <c r="C401" s="88">
        <v>42179</v>
      </c>
      <c r="D401" s="89">
        <v>13009</v>
      </c>
      <c r="E401" s="90" t="s">
        <v>342</v>
      </c>
      <c r="F401" s="85" t="s">
        <v>725</v>
      </c>
      <c r="G401" s="91" t="s">
        <v>333</v>
      </c>
      <c r="H401" s="91" t="s">
        <v>102</v>
      </c>
      <c r="I401" s="85" t="s">
        <v>421</v>
      </c>
      <c r="J401" s="91" t="s">
        <v>22</v>
      </c>
      <c r="K401" s="85" t="s">
        <v>212</v>
      </c>
      <c r="L401" s="91" t="s">
        <v>555</v>
      </c>
      <c r="M401" s="92">
        <v>4000</v>
      </c>
    </row>
    <row r="402" spans="1:13" ht="30" x14ac:dyDescent="0.25">
      <c r="C402" s="88">
        <v>42156</v>
      </c>
      <c r="D402" s="89">
        <v>15220</v>
      </c>
      <c r="E402" s="90" t="s">
        <v>342</v>
      </c>
      <c r="F402" s="85" t="s">
        <v>726</v>
      </c>
      <c r="G402" s="91" t="s">
        <v>333</v>
      </c>
      <c r="H402" s="91" t="s">
        <v>102</v>
      </c>
      <c r="I402" s="85" t="s">
        <v>394</v>
      </c>
      <c r="J402" s="91" t="s">
        <v>22</v>
      </c>
      <c r="K402" s="85" t="s">
        <v>727</v>
      </c>
      <c r="L402" s="91" t="s">
        <v>555</v>
      </c>
      <c r="M402" s="92">
        <v>50000</v>
      </c>
    </row>
    <row r="403" spans="1:13" x14ac:dyDescent="0.25">
      <c r="C403" s="26"/>
      <c r="D403" s="27"/>
      <c r="E403" s="28"/>
      <c r="F403" s="29"/>
      <c r="G403" s="30"/>
      <c r="H403" s="30"/>
      <c r="I403" s="29"/>
      <c r="J403" s="30"/>
      <c r="K403" s="31"/>
      <c r="L403" s="31"/>
      <c r="M403" s="32"/>
    </row>
    <row r="404" spans="1:13" s="62" customFormat="1" ht="31.5" customHeight="1" x14ac:dyDescent="0.35">
      <c r="A404" s="51" t="s">
        <v>136</v>
      </c>
      <c r="B404" s="51"/>
      <c r="C404" s="52"/>
      <c r="D404" s="53"/>
      <c r="E404" s="54"/>
      <c r="F404" s="55"/>
      <c r="G404" s="56"/>
      <c r="H404" s="56"/>
      <c r="I404" s="57"/>
      <c r="J404" s="56"/>
      <c r="K404" s="58"/>
      <c r="L404" s="59" t="s">
        <v>2</v>
      </c>
      <c r="M404" s="60">
        <f>SUM(M406:M407)</f>
        <v>250000</v>
      </c>
    </row>
    <row r="405" spans="1:13" ht="37.5" x14ac:dyDescent="0.3">
      <c r="A405" s="19"/>
      <c r="B405" s="19"/>
      <c r="C405" s="20" t="s">
        <v>4</v>
      </c>
      <c r="D405" s="21" t="s">
        <v>5</v>
      </c>
      <c r="E405" s="22" t="s">
        <v>6</v>
      </c>
      <c r="F405" s="23" t="s">
        <v>7</v>
      </c>
      <c r="G405" s="24" t="s">
        <v>8</v>
      </c>
      <c r="H405" s="24" t="s">
        <v>9</v>
      </c>
      <c r="I405" s="23" t="s">
        <v>10</v>
      </c>
      <c r="J405" s="23" t="s">
        <v>11</v>
      </c>
      <c r="K405" s="24" t="s">
        <v>12</v>
      </c>
      <c r="L405" s="24" t="s">
        <v>13</v>
      </c>
      <c r="M405" s="25" t="s">
        <v>14</v>
      </c>
    </row>
    <row r="406" spans="1:13" ht="30" x14ac:dyDescent="0.25">
      <c r="C406" s="26">
        <v>41866</v>
      </c>
      <c r="D406" s="27" t="s">
        <v>137</v>
      </c>
      <c r="E406" s="28" t="s">
        <v>138</v>
      </c>
      <c r="F406" s="29" t="s">
        <v>139</v>
      </c>
      <c r="G406" s="30" t="s">
        <v>140</v>
      </c>
      <c r="H406" s="30" t="s">
        <v>141</v>
      </c>
      <c r="I406" s="29" t="s">
        <v>21</v>
      </c>
      <c r="J406" s="30" t="s">
        <v>22</v>
      </c>
      <c r="K406" s="31"/>
      <c r="L406" s="31" t="s">
        <v>52</v>
      </c>
      <c r="M406" s="32">
        <v>250000</v>
      </c>
    </row>
    <row r="407" spans="1:13" x14ac:dyDescent="0.25">
      <c r="C407" s="26"/>
      <c r="D407" s="27"/>
      <c r="E407" s="28"/>
      <c r="F407" s="29"/>
      <c r="G407" s="30"/>
      <c r="H407" s="30"/>
      <c r="I407" s="29"/>
      <c r="J407" s="30"/>
      <c r="K407" s="31"/>
      <c r="L407" s="31"/>
      <c r="M407" s="32"/>
    </row>
    <row r="408" spans="1:13" s="62" customFormat="1" ht="31.5" customHeight="1" x14ac:dyDescent="0.35">
      <c r="A408" s="51" t="s">
        <v>142</v>
      </c>
      <c r="B408" s="51"/>
      <c r="C408" s="52"/>
      <c r="D408" s="53"/>
      <c r="E408" s="54"/>
      <c r="F408" s="55"/>
      <c r="G408" s="56"/>
      <c r="H408" s="56"/>
      <c r="I408" s="57"/>
      <c r="J408" s="56"/>
      <c r="K408" s="58"/>
      <c r="L408" s="59" t="s">
        <v>2</v>
      </c>
      <c r="M408" s="60">
        <f>SUM(M410:M411)</f>
        <v>2225000</v>
      </c>
    </row>
    <row r="409" spans="1:13" ht="37.5" x14ac:dyDescent="0.3">
      <c r="A409" s="19"/>
      <c r="B409" s="19"/>
      <c r="C409" s="20" t="s">
        <v>4</v>
      </c>
      <c r="D409" s="21" t="s">
        <v>5</v>
      </c>
      <c r="E409" s="22" t="s">
        <v>6</v>
      </c>
      <c r="F409" s="23" t="s">
        <v>7</v>
      </c>
      <c r="G409" s="24" t="s">
        <v>8</v>
      </c>
      <c r="H409" s="24" t="s">
        <v>9</v>
      </c>
      <c r="I409" s="23" t="s">
        <v>10</v>
      </c>
      <c r="J409" s="23" t="s">
        <v>11</v>
      </c>
      <c r="K409" s="24" t="s">
        <v>12</v>
      </c>
      <c r="L409" s="24" t="s">
        <v>13</v>
      </c>
      <c r="M409" s="25" t="s">
        <v>14</v>
      </c>
    </row>
    <row r="410" spans="1:13" ht="30" x14ac:dyDescent="0.25">
      <c r="C410" s="88">
        <v>42159</v>
      </c>
      <c r="D410" s="89">
        <v>15210</v>
      </c>
      <c r="E410" s="90" t="s">
        <v>728</v>
      </c>
      <c r="F410" s="85" t="s">
        <v>729</v>
      </c>
      <c r="G410" s="91" t="s">
        <v>730</v>
      </c>
      <c r="H410" s="91" t="s">
        <v>148</v>
      </c>
      <c r="I410" s="85" t="s">
        <v>21</v>
      </c>
      <c r="J410" s="91" t="s">
        <v>22</v>
      </c>
      <c r="K410" s="85" t="s">
        <v>212</v>
      </c>
      <c r="L410" s="91" t="s">
        <v>52</v>
      </c>
      <c r="M410" s="92">
        <f>2225000/2</f>
        <v>1112500</v>
      </c>
    </row>
    <row r="411" spans="1:13" ht="30" x14ac:dyDescent="0.25">
      <c r="C411" s="88">
        <v>42159</v>
      </c>
      <c r="D411" s="89">
        <v>15210</v>
      </c>
      <c r="E411" s="90" t="s">
        <v>731</v>
      </c>
      <c r="F411" s="85" t="s">
        <v>729</v>
      </c>
      <c r="G411" s="91" t="s">
        <v>730</v>
      </c>
      <c r="H411" s="91" t="s">
        <v>148</v>
      </c>
      <c r="I411" s="85" t="s">
        <v>21</v>
      </c>
      <c r="J411" s="91" t="s">
        <v>22</v>
      </c>
      <c r="K411" s="85" t="s">
        <v>212</v>
      </c>
      <c r="L411" s="91" t="s">
        <v>52</v>
      </c>
      <c r="M411" s="92">
        <f>2225000/2</f>
        <v>1112500</v>
      </c>
    </row>
    <row r="412" spans="1:13" x14ac:dyDescent="0.25">
      <c r="C412" s="26"/>
      <c r="D412" s="27"/>
      <c r="E412" s="28"/>
      <c r="F412" s="29"/>
      <c r="G412" s="30"/>
      <c r="H412" s="30"/>
      <c r="I412" s="29"/>
      <c r="J412" s="30"/>
      <c r="K412" s="31"/>
      <c r="L412" s="31"/>
      <c r="M412" s="32"/>
    </row>
    <row r="413" spans="1:13" s="62" customFormat="1" ht="31.5" customHeight="1" x14ac:dyDescent="0.35">
      <c r="A413" s="51" t="s">
        <v>143</v>
      </c>
      <c r="B413" s="51"/>
      <c r="C413" s="52"/>
      <c r="D413" s="53"/>
      <c r="E413" s="54"/>
      <c r="F413" s="55"/>
      <c r="G413" s="56"/>
      <c r="H413" s="56"/>
      <c r="I413" s="57"/>
      <c r="J413" s="56"/>
      <c r="K413" s="58"/>
      <c r="L413" s="59" t="s">
        <v>2</v>
      </c>
      <c r="M413" s="60">
        <f>SUM(M415:M420)</f>
        <v>27042.5</v>
      </c>
    </row>
    <row r="414" spans="1:13" ht="37.5" x14ac:dyDescent="0.3">
      <c r="A414" s="19"/>
      <c r="B414" s="19"/>
      <c r="C414" s="20" t="s">
        <v>4</v>
      </c>
      <c r="D414" s="21" t="s">
        <v>5</v>
      </c>
      <c r="E414" s="22" t="s">
        <v>6</v>
      </c>
      <c r="F414" s="23" t="s">
        <v>7</v>
      </c>
      <c r="G414" s="24" t="s">
        <v>8</v>
      </c>
      <c r="H414" s="24" t="s">
        <v>9</v>
      </c>
      <c r="I414" s="23" t="s">
        <v>10</v>
      </c>
      <c r="J414" s="23" t="s">
        <v>11</v>
      </c>
      <c r="K414" s="24" t="s">
        <v>12</v>
      </c>
      <c r="L414" s="24" t="s">
        <v>13</v>
      </c>
      <c r="M414" s="25" t="s">
        <v>14</v>
      </c>
    </row>
    <row r="415" spans="1:13" x14ac:dyDescent="0.25">
      <c r="C415" s="26">
        <v>41879</v>
      </c>
      <c r="D415" s="27">
        <v>15047</v>
      </c>
      <c r="E415" s="70" t="s">
        <v>344</v>
      </c>
      <c r="F415" s="29" t="s">
        <v>345</v>
      </c>
      <c r="G415" s="30" t="s">
        <v>346</v>
      </c>
      <c r="H415" s="30" t="s">
        <v>346</v>
      </c>
      <c r="I415" s="29" t="s">
        <v>347</v>
      </c>
      <c r="J415" s="30" t="s">
        <v>54</v>
      </c>
      <c r="K415" s="44" t="s">
        <v>212</v>
      </c>
      <c r="L415" s="30" t="s">
        <v>24</v>
      </c>
      <c r="M415" s="63">
        <v>5000</v>
      </c>
    </row>
    <row r="416" spans="1:13" ht="30" x14ac:dyDescent="0.25">
      <c r="C416" s="26">
        <v>42052</v>
      </c>
      <c r="D416" s="27" t="s">
        <v>616</v>
      </c>
      <c r="E416" s="28" t="s">
        <v>617</v>
      </c>
      <c r="F416" s="29" t="s">
        <v>618</v>
      </c>
      <c r="G416" s="30" t="s">
        <v>346</v>
      </c>
      <c r="H416" s="30" t="s">
        <v>346</v>
      </c>
      <c r="I416" s="29" t="s">
        <v>619</v>
      </c>
      <c r="J416" s="30" t="s">
        <v>22</v>
      </c>
      <c r="K416" s="44" t="s">
        <v>620</v>
      </c>
      <c r="L416" s="30" t="s">
        <v>52</v>
      </c>
      <c r="M416" s="80">
        <v>1106</v>
      </c>
    </row>
    <row r="417" spans="1:13" ht="45" x14ac:dyDescent="0.25">
      <c r="C417" s="26">
        <v>42072</v>
      </c>
      <c r="D417" s="27" t="s">
        <v>621</v>
      </c>
      <c r="E417" s="28" t="s">
        <v>622</v>
      </c>
      <c r="F417" s="29" t="s">
        <v>623</v>
      </c>
      <c r="G417" s="30" t="s">
        <v>346</v>
      </c>
      <c r="H417" s="30" t="s">
        <v>346</v>
      </c>
      <c r="I417" s="29" t="s">
        <v>624</v>
      </c>
      <c r="J417" s="30" t="s">
        <v>54</v>
      </c>
      <c r="K417" s="44" t="s">
        <v>212</v>
      </c>
      <c r="L417" s="30" t="s">
        <v>456</v>
      </c>
      <c r="M417" s="80">
        <v>4640</v>
      </c>
    </row>
    <row r="418" spans="1:13" ht="45" x14ac:dyDescent="0.25">
      <c r="C418" s="26">
        <v>42089</v>
      </c>
      <c r="D418" s="27" t="s">
        <v>625</v>
      </c>
      <c r="E418" s="28" t="s">
        <v>344</v>
      </c>
      <c r="F418" s="29" t="s">
        <v>626</v>
      </c>
      <c r="G418" s="30" t="s">
        <v>346</v>
      </c>
      <c r="H418" s="30" t="s">
        <v>346</v>
      </c>
      <c r="I418" s="29" t="s">
        <v>627</v>
      </c>
      <c r="J418" s="30" t="s">
        <v>22</v>
      </c>
      <c r="K418" s="44" t="s">
        <v>212</v>
      </c>
      <c r="L418" s="30" t="s">
        <v>52</v>
      </c>
      <c r="M418" s="80">
        <v>14000</v>
      </c>
    </row>
    <row r="419" spans="1:13" ht="30" x14ac:dyDescent="0.25">
      <c r="C419" s="83">
        <v>42095</v>
      </c>
      <c r="D419" s="84">
        <v>15151</v>
      </c>
      <c r="E419" s="85" t="s">
        <v>732</v>
      </c>
      <c r="F419" s="85" t="s">
        <v>733</v>
      </c>
      <c r="G419" s="86" t="s">
        <v>346</v>
      </c>
      <c r="H419" s="86" t="s">
        <v>346</v>
      </c>
      <c r="I419" s="85" t="s">
        <v>619</v>
      </c>
      <c r="J419" s="86" t="s">
        <v>22</v>
      </c>
      <c r="K419" s="85" t="s">
        <v>620</v>
      </c>
      <c r="L419" s="86" t="s">
        <v>52</v>
      </c>
      <c r="M419" s="87">
        <v>2296.5</v>
      </c>
    </row>
    <row r="420" spans="1:13" x14ac:dyDescent="0.25">
      <c r="C420" s="26"/>
      <c r="D420" s="27"/>
      <c r="E420" s="28"/>
      <c r="F420" s="29"/>
      <c r="G420" s="30"/>
      <c r="H420" s="30"/>
      <c r="I420" s="29"/>
      <c r="J420" s="30"/>
      <c r="K420" s="31"/>
      <c r="L420" s="31"/>
      <c r="M420" s="32"/>
    </row>
    <row r="421" spans="1:13" s="62" customFormat="1" ht="31.5" customHeight="1" x14ac:dyDescent="0.35">
      <c r="A421" s="51" t="s">
        <v>144</v>
      </c>
      <c r="B421" s="51"/>
      <c r="C421" s="52"/>
      <c r="D421" s="53"/>
      <c r="E421" s="54"/>
      <c r="F421" s="55"/>
      <c r="G421" s="56"/>
      <c r="H421" s="56"/>
      <c r="I421" s="57"/>
      <c r="J421" s="56"/>
      <c r="K421" s="58"/>
      <c r="L421" s="59" t="s">
        <v>2</v>
      </c>
      <c r="M421" s="60">
        <f>SUM(M423:M427)</f>
        <v>14315.67</v>
      </c>
    </row>
    <row r="422" spans="1:13" ht="37.5" x14ac:dyDescent="0.3">
      <c r="A422" s="19"/>
      <c r="B422" s="19"/>
      <c r="C422" s="20" t="s">
        <v>4</v>
      </c>
      <c r="D422" s="21" t="s">
        <v>5</v>
      </c>
      <c r="E422" s="22" t="s">
        <v>6</v>
      </c>
      <c r="F422" s="23" t="s">
        <v>7</v>
      </c>
      <c r="G422" s="24" t="s">
        <v>8</v>
      </c>
      <c r="H422" s="24" t="s">
        <v>9</v>
      </c>
      <c r="I422" s="23" t="s">
        <v>10</v>
      </c>
      <c r="J422" s="23" t="s">
        <v>11</v>
      </c>
      <c r="K422" s="24" t="s">
        <v>12</v>
      </c>
      <c r="L422" s="24" t="s">
        <v>13</v>
      </c>
      <c r="M422" s="25" t="s">
        <v>14</v>
      </c>
    </row>
    <row r="423" spans="1:13" x14ac:dyDescent="0.25">
      <c r="C423" s="26">
        <v>41912</v>
      </c>
      <c r="D423" s="27" t="s">
        <v>216</v>
      </c>
      <c r="E423" s="28" t="s">
        <v>348</v>
      </c>
      <c r="F423" s="29" t="s">
        <v>217</v>
      </c>
      <c r="G423" s="30" t="s">
        <v>349</v>
      </c>
      <c r="H423" s="30" t="s">
        <v>350</v>
      </c>
      <c r="I423" s="29" t="s">
        <v>212</v>
      </c>
      <c r="J423" s="30" t="s">
        <v>51</v>
      </c>
      <c r="K423" s="44" t="s">
        <v>212</v>
      </c>
      <c r="L423" s="30" t="s">
        <v>33</v>
      </c>
      <c r="M423" s="63">
        <v>2960</v>
      </c>
    </row>
    <row r="424" spans="1:13" x14ac:dyDescent="0.25">
      <c r="C424" s="73">
        <v>42004</v>
      </c>
      <c r="D424" s="77" t="s">
        <v>216</v>
      </c>
      <c r="E424" s="67" t="s">
        <v>348</v>
      </c>
      <c r="F424" s="67" t="s">
        <v>441</v>
      </c>
      <c r="G424" s="75" t="s">
        <v>349</v>
      </c>
      <c r="H424" s="75" t="s">
        <v>350</v>
      </c>
      <c r="I424" s="67" t="s">
        <v>212</v>
      </c>
      <c r="J424" s="75" t="s">
        <v>51</v>
      </c>
      <c r="K424" s="67" t="s">
        <v>212</v>
      </c>
      <c r="L424" s="75" t="s">
        <v>33</v>
      </c>
      <c r="M424" s="76">
        <v>2285.67</v>
      </c>
    </row>
    <row r="425" spans="1:13" x14ac:dyDescent="0.25">
      <c r="C425" s="73">
        <v>41982</v>
      </c>
      <c r="D425" s="74">
        <v>15107</v>
      </c>
      <c r="E425" s="67" t="s">
        <v>530</v>
      </c>
      <c r="F425" s="67" t="s">
        <v>531</v>
      </c>
      <c r="G425" s="75" t="s">
        <v>532</v>
      </c>
      <c r="H425" s="75" t="s">
        <v>350</v>
      </c>
      <c r="I425" s="67" t="s">
        <v>408</v>
      </c>
      <c r="J425" s="75" t="s">
        <v>32</v>
      </c>
      <c r="K425" s="67" t="s">
        <v>212</v>
      </c>
      <c r="L425" s="75" t="s">
        <v>52</v>
      </c>
      <c r="M425" s="76">
        <f>9070/2</f>
        <v>4535</v>
      </c>
    </row>
    <row r="426" spans="1:13" x14ac:dyDescent="0.25">
      <c r="C426" s="73">
        <v>41982</v>
      </c>
      <c r="D426" s="74">
        <v>15107</v>
      </c>
      <c r="E426" s="67" t="s">
        <v>533</v>
      </c>
      <c r="F426" s="67" t="s">
        <v>531</v>
      </c>
      <c r="G426" s="75" t="s">
        <v>532</v>
      </c>
      <c r="H426" s="75" t="s">
        <v>350</v>
      </c>
      <c r="I426" s="67" t="s">
        <v>408</v>
      </c>
      <c r="J426" s="75" t="s">
        <v>32</v>
      </c>
      <c r="K426" s="67" t="s">
        <v>212</v>
      </c>
      <c r="L426" s="75" t="s">
        <v>52</v>
      </c>
      <c r="M426" s="76">
        <f>9070/2</f>
        <v>4535</v>
      </c>
    </row>
    <row r="427" spans="1:13" x14ac:dyDescent="0.25">
      <c r="C427" s="26"/>
      <c r="D427" s="27"/>
      <c r="E427" s="28"/>
      <c r="F427" s="29"/>
      <c r="G427" s="30"/>
      <c r="H427" s="30"/>
      <c r="I427" s="29"/>
      <c r="J427" s="30"/>
      <c r="K427" s="31"/>
      <c r="L427" s="31"/>
      <c r="M427" s="32"/>
    </row>
    <row r="428" spans="1:13" s="62" customFormat="1" ht="31.5" customHeight="1" x14ac:dyDescent="0.35">
      <c r="A428" s="51" t="s">
        <v>145</v>
      </c>
      <c r="B428" s="51"/>
      <c r="C428" s="52"/>
      <c r="D428" s="53"/>
      <c r="E428" s="54"/>
      <c r="F428" s="55"/>
      <c r="G428" s="56"/>
      <c r="H428" s="56"/>
      <c r="I428" s="57"/>
      <c r="J428" s="56"/>
      <c r="K428" s="58"/>
      <c r="L428" s="59" t="s">
        <v>2</v>
      </c>
      <c r="M428" s="60">
        <f>M429+M441</f>
        <v>4993401.84</v>
      </c>
    </row>
    <row r="429" spans="1:13" ht="21" x14ac:dyDescent="0.35">
      <c r="B429" s="34" t="s">
        <v>145</v>
      </c>
      <c r="C429" s="35"/>
      <c r="D429" s="36"/>
      <c r="E429" s="37"/>
      <c r="F429" s="38"/>
      <c r="G429" s="39"/>
      <c r="H429" s="39"/>
      <c r="I429" s="40"/>
      <c r="J429" s="39"/>
      <c r="K429" s="41"/>
      <c r="L429" s="42" t="s">
        <v>2</v>
      </c>
      <c r="M429" s="43">
        <f>SUM(M431:M440)</f>
        <v>4187965.62</v>
      </c>
    </row>
    <row r="430" spans="1:13" ht="37.5" x14ac:dyDescent="0.3">
      <c r="A430" s="19"/>
      <c r="B430" s="19"/>
      <c r="C430" s="20" t="s">
        <v>4</v>
      </c>
      <c r="D430" s="21" t="s">
        <v>5</v>
      </c>
      <c r="E430" s="22" t="s">
        <v>6</v>
      </c>
      <c r="F430" s="23" t="s">
        <v>7</v>
      </c>
      <c r="G430" s="24" t="s">
        <v>8</v>
      </c>
      <c r="H430" s="24" t="s">
        <v>9</v>
      </c>
      <c r="I430" s="23" t="s">
        <v>10</v>
      </c>
      <c r="J430" s="23" t="s">
        <v>11</v>
      </c>
      <c r="K430" s="24" t="s">
        <v>12</v>
      </c>
      <c r="L430" s="24" t="s">
        <v>13</v>
      </c>
      <c r="M430" s="25" t="s">
        <v>14</v>
      </c>
    </row>
    <row r="431" spans="1:13" ht="30" x14ac:dyDescent="0.25">
      <c r="C431" s="73">
        <v>41950</v>
      </c>
      <c r="D431" s="74">
        <v>15085</v>
      </c>
      <c r="E431" s="67" t="s">
        <v>534</v>
      </c>
      <c r="F431" s="67" t="s">
        <v>535</v>
      </c>
      <c r="G431" s="75" t="s">
        <v>536</v>
      </c>
      <c r="H431" s="75" t="s">
        <v>148</v>
      </c>
      <c r="I431" s="67" t="s">
        <v>537</v>
      </c>
      <c r="J431" s="75" t="s">
        <v>54</v>
      </c>
      <c r="K431" s="67" t="s">
        <v>212</v>
      </c>
      <c r="L431" s="75" t="s">
        <v>33</v>
      </c>
      <c r="M431" s="76">
        <v>6799</v>
      </c>
    </row>
    <row r="432" spans="1:13" x14ac:dyDescent="0.25">
      <c r="C432" s="26">
        <v>42066</v>
      </c>
      <c r="D432" s="27" t="s">
        <v>628</v>
      </c>
      <c r="E432" s="28" t="s">
        <v>534</v>
      </c>
      <c r="F432" s="29" t="s">
        <v>535</v>
      </c>
      <c r="G432" s="30" t="s">
        <v>536</v>
      </c>
      <c r="H432" s="30" t="s">
        <v>148</v>
      </c>
      <c r="I432" s="29" t="s">
        <v>629</v>
      </c>
      <c r="J432" s="30" t="s">
        <v>54</v>
      </c>
      <c r="K432" s="44" t="s">
        <v>212</v>
      </c>
      <c r="L432" s="30" t="s">
        <v>470</v>
      </c>
      <c r="M432" s="80">
        <v>6799</v>
      </c>
    </row>
    <row r="433" spans="1:13" x14ac:dyDescent="0.25">
      <c r="C433" s="26">
        <v>41912</v>
      </c>
      <c r="D433" s="27" t="s">
        <v>216</v>
      </c>
      <c r="E433" s="28" t="s">
        <v>351</v>
      </c>
      <c r="F433" s="29" t="s">
        <v>217</v>
      </c>
      <c r="G433" s="30" t="s">
        <v>352</v>
      </c>
      <c r="H433" s="30" t="s">
        <v>148</v>
      </c>
      <c r="I433" s="29" t="s">
        <v>212</v>
      </c>
      <c r="J433" s="30" t="s">
        <v>51</v>
      </c>
      <c r="K433" s="44" t="s">
        <v>212</v>
      </c>
      <c r="L433" s="30" t="s">
        <v>33</v>
      </c>
      <c r="M433" s="63">
        <v>17</v>
      </c>
    </row>
    <row r="434" spans="1:13" x14ac:dyDescent="0.25">
      <c r="C434" s="73">
        <v>42004</v>
      </c>
      <c r="D434" s="77" t="s">
        <v>216</v>
      </c>
      <c r="E434" s="67" t="s">
        <v>351</v>
      </c>
      <c r="F434" s="67" t="s">
        <v>441</v>
      </c>
      <c r="G434" s="75" t="s">
        <v>352</v>
      </c>
      <c r="H434" s="75" t="s">
        <v>148</v>
      </c>
      <c r="I434" s="67" t="s">
        <v>212</v>
      </c>
      <c r="J434" s="75" t="s">
        <v>51</v>
      </c>
      <c r="K434" s="67" t="s">
        <v>212</v>
      </c>
      <c r="L434" s="75" t="s">
        <v>33</v>
      </c>
      <c r="M434" s="76">
        <v>17</v>
      </c>
    </row>
    <row r="435" spans="1:13" ht="30" x14ac:dyDescent="0.25">
      <c r="C435" s="64">
        <v>41941</v>
      </c>
      <c r="D435" s="71">
        <v>15076</v>
      </c>
      <c r="E435" s="66" t="s">
        <v>353</v>
      </c>
      <c r="F435" s="67" t="s">
        <v>354</v>
      </c>
      <c r="G435" s="68" t="s">
        <v>355</v>
      </c>
      <c r="H435" s="68" t="s">
        <v>148</v>
      </c>
      <c r="I435" s="67" t="s">
        <v>356</v>
      </c>
      <c r="J435" s="68" t="s">
        <v>54</v>
      </c>
      <c r="K435" s="67" t="s">
        <v>212</v>
      </c>
      <c r="L435" s="68" t="s">
        <v>52</v>
      </c>
      <c r="M435" s="69">
        <v>3500</v>
      </c>
    </row>
    <row r="436" spans="1:13" ht="30" x14ac:dyDescent="0.25">
      <c r="C436" s="26">
        <v>41821</v>
      </c>
      <c r="D436" s="27" t="s">
        <v>149</v>
      </c>
      <c r="E436" s="28" t="s">
        <v>150</v>
      </c>
      <c r="F436" s="29" t="s">
        <v>151</v>
      </c>
      <c r="G436" s="30" t="s">
        <v>148</v>
      </c>
      <c r="H436" s="30" t="s">
        <v>148</v>
      </c>
      <c r="I436" s="29" t="s">
        <v>21</v>
      </c>
      <c r="J436" s="30" t="s">
        <v>22</v>
      </c>
      <c r="K436" s="31"/>
      <c r="L436" s="30" t="s">
        <v>24</v>
      </c>
      <c r="M436" s="32">
        <v>3061302</v>
      </c>
    </row>
    <row r="437" spans="1:13" ht="45" x14ac:dyDescent="0.25">
      <c r="C437" s="26">
        <v>41838</v>
      </c>
      <c r="D437" s="27" t="s">
        <v>152</v>
      </c>
      <c r="E437" s="28" t="s">
        <v>153</v>
      </c>
      <c r="F437" s="29" t="s">
        <v>154</v>
      </c>
      <c r="G437" s="30" t="s">
        <v>148</v>
      </c>
      <c r="H437" s="30" t="s">
        <v>148</v>
      </c>
      <c r="I437" s="29" t="s">
        <v>155</v>
      </c>
      <c r="J437" s="30" t="s">
        <v>32</v>
      </c>
      <c r="K437" s="44" t="s">
        <v>31</v>
      </c>
      <c r="L437" s="30" t="s">
        <v>52</v>
      </c>
      <c r="M437" s="32">
        <v>534692.62</v>
      </c>
    </row>
    <row r="438" spans="1:13" ht="45" x14ac:dyDescent="0.25">
      <c r="C438" s="83">
        <v>42151</v>
      </c>
      <c r="D438" s="94">
        <v>15011</v>
      </c>
      <c r="E438" s="85" t="s">
        <v>233</v>
      </c>
      <c r="F438" s="85" t="s">
        <v>154</v>
      </c>
      <c r="G438" s="86" t="s">
        <v>148</v>
      </c>
      <c r="H438" s="86" t="s">
        <v>148</v>
      </c>
      <c r="I438" s="85" t="s">
        <v>21</v>
      </c>
      <c r="J438" s="86" t="s">
        <v>22</v>
      </c>
      <c r="K438" s="85" t="s">
        <v>31</v>
      </c>
      <c r="L438" s="86" t="s">
        <v>52</v>
      </c>
      <c r="M438" s="87">
        <v>574439</v>
      </c>
    </row>
    <row r="439" spans="1:13" x14ac:dyDescent="0.25">
      <c r="C439" s="88">
        <v>42185</v>
      </c>
      <c r="D439" s="93" t="s">
        <v>216</v>
      </c>
      <c r="E439" s="90" t="s">
        <v>351</v>
      </c>
      <c r="F439" s="85" t="s">
        <v>659</v>
      </c>
      <c r="G439" s="91" t="s">
        <v>352</v>
      </c>
      <c r="H439" s="91" t="s">
        <v>148</v>
      </c>
      <c r="I439" s="85" t="s">
        <v>212</v>
      </c>
      <c r="J439" s="91" t="s">
        <v>51</v>
      </c>
      <c r="K439" s="85" t="s">
        <v>212</v>
      </c>
      <c r="L439" s="91" t="s">
        <v>33</v>
      </c>
      <c r="M439" s="92">
        <v>400</v>
      </c>
    </row>
    <row r="440" spans="1:13" x14ac:dyDescent="0.25">
      <c r="C440" s="26"/>
      <c r="D440" s="27"/>
      <c r="E440" s="28"/>
      <c r="F440" s="29"/>
      <c r="G440" s="30"/>
      <c r="H440" s="30"/>
      <c r="I440" s="29"/>
      <c r="J440" s="30"/>
      <c r="K440" s="31"/>
      <c r="L440" s="30"/>
      <c r="M440" s="32"/>
    </row>
    <row r="441" spans="1:13" ht="21" x14ac:dyDescent="0.35">
      <c r="A441" s="33"/>
      <c r="B441" s="34" t="s">
        <v>156</v>
      </c>
      <c r="C441" s="35"/>
      <c r="D441" s="36"/>
      <c r="E441" s="37"/>
      <c r="F441" s="38"/>
      <c r="G441" s="39"/>
      <c r="H441" s="39"/>
      <c r="I441" s="40"/>
      <c r="J441" s="39"/>
      <c r="K441" s="41"/>
      <c r="L441" s="42" t="s">
        <v>2</v>
      </c>
      <c r="M441" s="43">
        <f>SUM(M443:M452)</f>
        <v>805436.22000000009</v>
      </c>
    </row>
    <row r="442" spans="1:13" ht="37.5" x14ac:dyDescent="0.3">
      <c r="A442" s="19"/>
      <c r="B442" s="19"/>
      <c r="C442" s="20" t="s">
        <v>4</v>
      </c>
      <c r="D442" s="21" t="s">
        <v>5</v>
      </c>
      <c r="E442" s="22" t="s">
        <v>6</v>
      </c>
      <c r="F442" s="23" t="s">
        <v>7</v>
      </c>
      <c r="G442" s="24" t="s">
        <v>8</v>
      </c>
      <c r="H442" s="24" t="s">
        <v>9</v>
      </c>
      <c r="I442" s="23" t="s">
        <v>10</v>
      </c>
      <c r="J442" s="23" t="s">
        <v>11</v>
      </c>
      <c r="K442" s="24" t="s">
        <v>12</v>
      </c>
      <c r="L442" s="24" t="s">
        <v>13</v>
      </c>
      <c r="M442" s="25" t="s">
        <v>14</v>
      </c>
    </row>
    <row r="443" spans="1:13" ht="30" x14ac:dyDescent="0.25">
      <c r="C443" s="26">
        <v>41821</v>
      </c>
      <c r="D443" s="27" t="s">
        <v>157</v>
      </c>
      <c r="E443" s="28" t="s">
        <v>158</v>
      </c>
      <c r="F443" s="29" t="s">
        <v>159</v>
      </c>
      <c r="G443" s="30" t="s">
        <v>160</v>
      </c>
      <c r="H443" s="30" t="s">
        <v>148</v>
      </c>
      <c r="I443" s="29" t="s">
        <v>161</v>
      </c>
      <c r="J443" s="30" t="s">
        <v>54</v>
      </c>
      <c r="K443" s="31"/>
      <c r="L443" s="30" t="s">
        <v>52</v>
      </c>
      <c r="M443" s="32">
        <v>184508</v>
      </c>
    </row>
    <row r="444" spans="1:13" ht="30" x14ac:dyDescent="0.25">
      <c r="C444" s="26">
        <v>41841</v>
      </c>
      <c r="D444" s="27" t="s">
        <v>162</v>
      </c>
      <c r="E444" s="28" t="s">
        <v>158</v>
      </c>
      <c r="F444" s="29" t="s">
        <v>163</v>
      </c>
      <c r="G444" s="30" t="s">
        <v>160</v>
      </c>
      <c r="H444" s="30" t="s">
        <v>148</v>
      </c>
      <c r="I444" s="29" t="s">
        <v>164</v>
      </c>
      <c r="J444" s="30" t="s">
        <v>22</v>
      </c>
      <c r="K444" s="31" t="s">
        <v>165</v>
      </c>
      <c r="L444" s="30" t="s">
        <v>33</v>
      </c>
      <c r="M444" s="32">
        <v>331399.84000000003</v>
      </c>
    </row>
    <row r="445" spans="1:13" ht="30" x14ac:dyDescent="0.25">
      <c r="C445" s="26">
        <v>41904</v>
      </c>
      <c r="D445" s="27">
        <v>15058</v>
      </c>
      <c r="E445" s="28" t="s">
        <v>357</v>
      </c>
      <c r="F445" s="29" t="s">
        <v>358</v>
      </c>
      <c r="G445" s="30" t="s">
        <v>160</v>
      </c>
      <c r="H445" s="30" t="s">
        <v>148</v>
      </c>
      <c r="I445" s="29" t="s">
        <v>260</v>
      </c>
      <c r="J445" s="30" t="s">
        <v>22</v>
      </c>
      <c r="K445" s="44" t="s">
        <v>261</v>
      </c>
      <c r="L445" s="30" t="s">
        <v>33</v>
      </c>
      <c r="M445" s="63">
        <v>99998</v>
      </c>
    </row>
    <row r="446" spans="1:13" x14ac:dyDescent="0.25">
      <c r="C446" s="26">
        <v>41912</v>
      </c>
      <c r="D446" s="27" t="s">
        <v>216</v>
      </c>
      <c r="E446" s="28" t="s">
        <v>357</v>
      </c>
      <c r="F446" s="29" t="s">
        <v>217</v>
      </c>
      <c r="G446" s="30" t="s">
        <v>160</v>
      </c>
      <c r="H446" s="30" t="s">
        <v>148</v>
      </c>
      <c r="I446" s="29" t="s">
        <v>212</v>
      </c>
      <c r="J446" s="30" t="s">
        <v>51</v>
      </c>
      <c r="K446" s="44" t="s">
        <v>212</v>
      </c>
      <c r="L446" s="30" t="s">
        <v>33</v>
      </c>
      <c r="M446" s="63">
        <v>5050.03</v>
      </c>
    </row>
    <row r="447" spans="1:13" ht="30" x14ac:dyDescent="0.25">
      <c r="C447" s="64">
        <v>41934</v>
      </c>
      <c r="D447" s="71">
        <v>15065</v>
      </c>
      <c r="E447" s="66" t="s">
        <v>357</v>
      </c>
      <c r="F447" s="67" t="s">
        <v>359</v>
      </c>
      <c r="G447" s="68" t="s">
        <v>160</v>
      </c>
      <c r="H447" s="68" t="s">
        <v>148</v>
      </c>
      <c r="I447" s="67" t="s">
        <v>161</v>
      </c>
      <c r="J447" s="68" t="s">
        <v>54</v>
      </c>
      <c r="K447" s="67" t="s">
        <v>212</v>
      </c>
      <c r="L447" s="68" t="s">
        <v>24</v>
      </c>
      <c r="M447" s="69">
        <v>138993.73000000001</v>
      </c>
    </row>
    <row r="448" spans="1:13" x14ac:dyDescent="0.25">
      <c r="C448" s="73">
        <v>41953</v>
      </c>
      <c r="D448" s="74">
        <v>15083</v>
      </c>
      <c r="E448" s="67" t="s">
        <v>357</v>
      </c>
      <c r="F448" s="67" t="s">
        <v>538</v>
      </c>
      <c r="G448" s="75" t="s">
        <v>160</v>
      </c>
      <c r="H448" s="75" t="s">
        <v>148</v>
      </c>
      <c r="I448" s="67" t="s">
        <v>161</v>
      </c>
      <c r="J448" s="75" t="s">
        <v>54</v>
      </c>
      <c r="K448" s="67" t="s">
        <v>212</v>
      </c>
      <c r="L448" s="75" t="s">
        <v>24</v>
      </c>
      <c r="M448" s="76">
        <v>13847.29</v>
      </c>
    </row>
    <row r="449" spans="1:13" x14ac:dyDescent="0.25">
      <c r="C449" s="73">
        <v>42004</v>
      </c>
      <c r="D449" s="77" t="s">
        <v>216</v>
      </c>
      <c r="E449" s="67" t="s">
        <v>357</v>
      </c>
      <c r="F449" s="67" t="s">
        <v>441</v>
      </c>
      <c r="G449" s="75" t="s">
        <v>160</v>
      </c>
      <c r="H449" s="75" t="s">
        <v>148</v>
      </c>
      <c r="I449" s="67" t="s">
        <v>212</v>
      </c>
      <c r="J449" s="75" t="s">
        <v>51</v>
      </c>
      <c r="K449" s="67" t="s">
        <v>212</v>
      </c>
      <c r="L449" s="75" t="s">
        <v>33</v>
      </c>
      <c r="M449" s="76">
        <v>4549.99</v>
      </c>
    </row>
    <row r="450" spans="1:13" x14ac:dyDescent="0.25">
      <c r="C450" s="26">
        <v>42094</v>
      </c>
      <c r="D450" s="27" t="s">
        <v>216</v>
      </c>
      <c r="E450" s="28" t="s">
        <v>357</v>
      </c>
      <c r="F450" s="29" t="s">
        <v>574</v>
      </c>
      <c r="G450" s="30" t="s">
        <v>160</v>
      </c>
      <c r="H450" s="30" t="s">
        <v>148</v>
      </c>
      <c r="I450" s="29" t="s">
        <v>212</v>
      </c>
      <c r="J450" s="30" t="s">
        <v>51</v>
      </c>
      <c r="K450" s="44" t="s">
        <v>212</v>
      </c>
      <c r="L450" s="30" t="s">
        <v>33</v>
      </c>
      <c r="M450" s="32">
        <v>18933.339999999997</v>
      </c>
    </row>
    <row r="451" spans="1:13" x14ac:dyDescent="0.25">
      <c r="C451" s="88">
        <v>42185</v>
      </c>
      <c r="D451" s="93" t="s">
        <v>216</v>
      </c>
      <c r="E451" s="90" t="s">
        <v>357</v>
      </c>
      <c r="F451" s="85" t="s">
        <v>659</v>
      </c>
      <c r="G451" s="91" t="s">
        <v>160</v>
      </c>
      <c r="H451" s="91" t="s">
        <v>148</v>
      </c>
      <c r="I451" s="85" t="s">
        <v>212</v>
      </c>
      <c r="J451" s="91" t="s">
        <v>51</v>
      </c>
      <c r="K451" s="85" t="s">
        <v>212</v>
      </c>
      <c r="L451" s="91" t="s">
        <v>33</v>
      </c>
      <c r="M451" s="92">
        <v>8156</v>
      </c>
    </row>
    <row r="452" spans="1:13" x14ac:dyDescent="0.25">
      <c r="C452" s="26"/>
      <c r="D452" s="27"/>
      <c r="E452" s="28"/>
      <c r="F452" s="29"/>
      <c r="G452" s="30"/>
      <c r="H452" s="30"/>
      <c r="I452" s="29"/>
      <c r="J452" s="30"/>
      <c r="K452" s="31"/>
      <c r="L452" s="31"/>
      <c r="M452" s="32"/>
    </row>
    <row r="453" spans="1:13" s="62" customFormat="1" ht="31.5" customHeight="1" x14ac:dyDescent="0.35">
      <c r="A453" s="51" t="s">
        <v>166</v>
      </c>
      <c r="B453" s="51"/>
      <c r="C453" s="52"/>
      <c r="D453" s="53"/>
      <c r="E453" s="54"/>
      <c r="F453" s="55"/>
      <c r="G453" s="56"/>
      <c r="H453" s="56"/>
      <c r="I453" s="57"/>
      <c r="J453" s="56"/>
      <c r="K453" s="58"/>
      <c r="L453" s="59" t="s">
        <v>2</v>
      </c>
      <c r="M453" s="60">
        <f>M454+M483+M513+M531+M534+M545+M559+M573</f>
        <v>7307529.4800000004</v>
      </c>
    </row>
    <row r="454" spans="1:13" ht="21" x14ac:dyDescent="0.35">
      <c r="B454" s="34" t="s">
        <v>166</v>
      </c>
      <c r="C454" s="35"/>
      <c r="D454" s="36"/>
      <c r="E454" s="37"/>
      <c r="F454" s="38"/>
      <c r="G454" s="39"/>
      <c r="H454" s="39"/>
      <c r="I454" s="40"/>
      <c r="J454" s="39"/>
      <c r="K454" s="41"/>
      <c r="L454" s="42" t="s">
        <v>2</v>
      </c>
      <c r="M454" s="43">
        <f>SUM(M456:M482)</f>
        <v>2052518.1300000001</v>
      </c>
    </row>
    <row r="455" spans="1:13" ht="37.5" x14ac:dyDescent="0.3">
      <c r="A455" s="19"/>
      <c r="B455" s="19"/>
      <c r="C455" s="20" t="s">
        <v>4</v>
      </c>
      <c r="D455" s="21" t="s">
        <v>5</v>
      </c>
      <c r="E455" s="22" t="s">
        <v>6</v>
      </c>
      <c r="F455" s="23" t="s">
        <v>7</v>
      </c>
      <c r="G455" s="24" t="s">
        <v>8</v>
      </c>
      <c r="H455" s="24" t="s">
        <v>9</v>
      </c>
      <c r="I455" s="23" t="s">
        <v>10</v>
      </c>
      <c r="J455" s="23" t="s">
        <v>11</v>
      </c>
      <c r="K455" s="24" t="s">
        <v>12</v>
      </c>
      <c r="L455" s="24" t="s">
        <v>13</v>
      </c>
      <c r="M455" s="25" t="s">
        <v>14</v>
      </c>
    </row>
    <row r="456" spans="1:13" x14ac:dyDescent="0.25">
      <c r="C456" s="26">
        <v>41822</v>
      </c>
      <c r="D456" s="27" t="s">
        <v>167</v>
      </c>
      <c r="E456" s="28" t="s">
        <v>168</v>
      </c>
      <c r="F456" s="29" t="s">
        <v>169</v>
      </c>
      <c r="G456" s="30" t="s">
        <v>170</v>
      </c>
      <c r="H456" s="30" t="s">
        <v>171</v>
      </c>
      <c r="I456" s="29" t="s">
        <v>172</v>
      </c>
      <c r="J456" s="30" t="s">
        <v>32</v>
      </c>
      <c r="K456" s="31"/>
      <c r="L456" s="30" t="s">
        <v>52</v>
      </c>
      <c r="M456" s="32">
        <v>2000</v>
      </c>
    </row>
    <row r="457" spans="1:13" x14ac:dyDescent="0.25">
      <c r="C457" s="26">
        <v>41912</v>
      </c>
      <c r="D457" s="27" t="s">
        <v>216</v>
      </c>
      <c r="E457" s="28" t="s">
        <v>360</v>
      </c>
      <c r="F457" s="29" t="s">
        <v>217</v>
      </c>
      <c r="G457" s="30" t="s">
        <v>361</v>
      </c>
      <c r="H457" s="30" t="s">
        <v>171</v>
      </c>
      <c r="I457" s="29" t="s">
        <v>212</v>
      </c>
      <c r="J457" s="30" t="s">
        <v>51</v>
      </c>
      <c r="K457" s="44" t="s">
        <v>212</v>
      </c>
      <c r="L457" s="30" t="s">
        <v>33</v>
      </c>
      <c r="M457" s="63">
        <v>53475</v>
      </c>
    </row>
    <row r="458" spans="1:13" x14ac:dyDescent="0.25">
      <c r="C458" s="26">
        <v>41912</v>
      </c>
      <c r="D458" s="27" t="s">
        <v>216</v>
      </c>
      <c r="E458" s="28" t="s">
        <v>360</v>
      </c>
      <c r="F458" s="29" t="s">
        <v>217</v>
      </c>
      <c r="G458" s="30" t="s">
        <v>361</v>
      </c>
      <c r="H458" s="30" t="s">
        <v>171</v>
      </c>
      <c r="I458" s="29" t="s">
        <v>212</v>
      </c>
      <c r="J458" s="30" t="s">
        <v>51</v>
      </c>
      <c r="K458" s="44" t="s">
        <v>212</v>
      </c>
      <c r="L458" s="30" t="s">
        <v>33</v>
      </c>
      <c r="M458" s="63">
        <v>94500</v>
      </c>
    </row>
    <row r="459" spans="1:13" x14ac:dyDescent="0.25">
      <c r="C459" s="26">
        <v>41912</v>
      </c>
      <c r="D459" s="27" t="s">
        <v>216</v>
      </c>
      <c r="E459" s="28" t="s">
        <v>360</v>
      </c>
      <c r="F459" s="29" t="s">
        <v>217</v>
      </c>
      <c r="G459" s="30" t="s">
        <v>361</v>
      </c>
      <c r="H459" s="30" t="s">
        <v>171</v>
      </c>
      <c r="I459" s="29" t="s">
        <v>212</v>
      </c>
      <c r="J459" s="30" t="s">
        <v>51</v>
      </c>
      <c r="K459" s="44" t="s">
        <v>212</v>
      </c>
      <c r="L459" s="30" t="s">
        <v>33</v>
      </c>
      <c r="M459" s="63">
        <v>3400</v>
      </c>
    </row>
    <row r="460" spans="1:13" x14ac:dyDescent="0.25">
      <c r="C460" s="26">
        <v>41912</v>
      </c>
      <c r="D460" s="27" t="s">
        <v>216</v>
      </c>
      <c r="E460" s="28" t="s">
        <v>362</v>
      </c>
      <c r="F460" s="29" t="s">
        <v>217</v>
      </c>
      <c r="G460" s="30" t="s">
        <v>363</v>
      </c>
      <c r="H460" s="30" t="s">
        <v>171</v>
      </c>
      <c r="I460" s="29" t="s">
        <v>212</v>
      </c>
      <c r="J460" s="30" t="s">
        <v>51</v>
      </c>
      <c r="K460" s="44" t="s">
        <v>212</v>
      </c>
      <c r="L460" s="30" t="s">
        <v>33</v>
      </c>
      <c r="M460" s="63">
        <v>91519</v>
      </c>
    </row>
    <row r="461" spans="1:13" x14ac:dyDescent="0.25">
      <c r="C461" s="64">
        <v>41941</v>
      </c>
      <c r="D461" s="65" t="s">
        <v>364</v>
      </c>
      <c r="E461" s="66" t="s">
        <v>365</v>
      </c>
      <c r="F461" s="67" t="s">
        <v>366</v>
      </c>
      <c r="G461" s="68" t="s">
        <v>367</v>
      </c>
      <c r="H461" s="68" t="s">
        <v>171</v>
      </c>
      <c r="I461" s="67" t="s">
        <v>368</v>
      </c>
      <c r="J461" s="68" t="s">
        <v>22</v>
      </c>
      <c r="K461" s="67" t="s">
        <v>212</v>
      </c>
      <c r="L461" s="68" t="s">
        <v>33</v>
      </c>
      <c r="M461" s="69">
        <v>75000</v>
      </c>
    </row>
    <row r="462" spans="1:13" ht="30" x14ac:dyDescent="0.25">
      <c r="C462" s="73">
        <v>41967</v>
      </c>
      <c r="D462" s="74">
        <v>15098</v>
      </c>
      <c r="E462" s="67" t="s">
        <v>539</v>
      </c>
      <c r="F462" s="67" t="s">
        <v>540</v>
      </c>
      <c r="G462" s="75" t="s">
        <v>541</v>
      </c>
      <c r="H462" s="75" t="s">
        <v>171</v>
      </c>
      <c r="I462" s="67" t="s">
        <v>542</v>
      </c>
      <c r="J462" s="75" t="s">
        <v>54</v>
      </c>
      <c r="K462" s="67" t="s">
        <v>212</v>
      </c>
      <c r="L462" s="75" t="s">
        <v>33</v>
      </c>
      <c r="M462" s="76">
        <f>700617/2</f>
        <v>350308.5</v>
      </c>
    </row>
    <row r="463" spans="1:13" ht="30" x14ac:dyDescent="0.25">
      <c r="C463" s="73">
        <v>41967</v>
      </c>
      <c r="D463" s="74">
        <v>15099</v>
      </c>
      <c r="E463" s="67" t="s">
        <v>539</v>
      </c>
      <c r="F463" s="67" t="s">
        <v>543</v>
      </c>
      <c r="G463" s="75" t="s">
        <v>541</v>
      </c>
      <c r="H463" s="75" t="s">
        <v>171</v>
      </c>
      <c r="I463" s="67" t="s">
        <v>542</v>
      </c>
      <c r="J463" s="75" t="s">
        <v>54</v>
      </c>
      <c r="K463" s="67" t="s">
        <v>212</v>
      </c>
      <c r="L463" s="75" t="s">
        <v>33</v>
      </c>
      <c r="M463" s="76">
        <f>127100/2</f>
        <v>63550</v>
      </c>
    </row>
    <row r="464" spans="1:13" ht="30" x14ac:dyDescent="0.25">
      <c r="C464" s="73">
        <v>41967</v>
      </c>
      <c r="D464" s="74">
        <v>15100</v>
      </c>
      <c r="E464" s="67" t="s">
        <v>539</v>
      </c>
      <c r="F464" s="67" t="s">
        <v>544</v>
      </c>
      <c r="G464" s="75" t="s">
        <v>541</v>
      </c>
      <c r="H464" s="75" t="s">
        <v>171</v>
      </c>
      <c r="I464" s="67" t="s">
        <v>542</v>
      </c>
      <c r="J464" s="75" t="s">
        <v>54</v>
      </c>
      <c r="K464" s="67" t="s">
        <v>212</v>
      </c>
      <c r="L464" s="75" t="s">
        <v>33</v>
      </c>
      <c r="M464" s="76">
        <f>42403/2</f>
        <v>21201.5</v>
      </c>
    </row>
    <row r="465" spans="3:13" ht="30" x14ac:dyDescent="0.25">
      <c r="C465" s="73">
        <v>41967</v>
      </c>
      <c r="D465" s="74">
        <v>15101</v>
      </c>
      <c r="E465" s="67" t="s">
        <v>539</v>
      </c>
      <c r="F465" s="67" t="s">
        <v>545</v>
      </c>
      <c r="G465" s="75" t="s">
        <v>541</v>
      </c>
      <c r="H465" s="75" t="s">
        <v>171</v>
      </c>
      <c r="I465" s="67" t="s">
        <v>542</v>
      </c>
      <c r="J465" s="75" t="s">
        <v>54</v>
      </c>
      <c r="K465" s="67" t="s">
        <v>212</v>
      </c>
      <c r="L465" s="75" t="s">
        <v>33</v>
      </c>
      <c r="M465" s="76">
        <f>12674/2</f>
        <v>6337</v>
      </c>
    </row>
    <row r="466" spans="3:13" ht="30" x14ac:dyDescent="0.25">
      <c r="C466" s="73">
        <v>41967</v>
      </c>
      <c r="D466" s="74">
        <v>15098</v>
      </c>
      <c r="E466" s="67" t="s">
        <v>546</v>
      </c>
      <c r="F466" s="67" t="s">
        <v>540</v>
      </c>
      <c r="G466" s="75" t="s">
        <v>541</v>
      </c>
      <c r="H466" s="75" t="s">
        <v>171</v>
      </c>
      <c r="I466" s="67" t="s">
        <v>542</v>
      </c>
      <c r="J466" s="75" t="s">
        <v>54</v>
      </c>
      <c r="K466" s="67" t="s">
        <v>212</v>
      </c>
      <c r="L466" s="75" t="s">
        <v>33</v>
      </c>
      <c r="M466" s="76">
        <f>700617/2</f>
        <v>350308.5</v>
      </c>
    </row>
    <row r="467" spans="3:13" ht="30" x14ac:dyDescent="0.25">
      <c r="C467" s="73">
        <v>41967</v>
      </c>
      <c r="D467" s="74">
        <v>15099</v>
      </c>
      <c r="E467" s="67" t="s">
        <v>546</v>
      </c>
      <c r="F467" s="67" t="s">
        <v>543</v>
      </c>
      <c r="G467" s="75" t="s">
        <v>541</v>
      </c>
      <c r="H467" s="75" t="s">
        <v>171</v>
      </c>
      <c r="I467" s="67" t="s">
        <v>542</v>
      </c>
      <c r="J467" s="75" t="s">
        <v>54</v>
      </c>
      <c r="K467" s="67" t="s">
        <v>212</v>
      </c>
      <c r="L467" s="75" t="s">
        <v>33</v>
      </c>
      <c r="M467" s="76">
        <f>127100/2</f>
        <v>63550</v>
      </c>
    </row>
    <row r="468" spans="3:13" ht="30" x14ac:dyDescent="0.25">
      <c r="C468" s="73">
        <v>41967</v>
      </c>
      <c r="D468" s="74">
        <v>15100</v>
      </c>
      <c r="E468" s="67" t="s">
        <v>546</v>
      </c>
      <c r="F468" s="67" t="s">
        <v>544</v>
      </c>
      <c r="G468" s="75" t="s">
        <v>541</v>
      </c>
      <c r="H468" s="75" t="s">
        <v>171</v>
      </c>
      <c r="I468" s="67" t="s">
        <v>542</v>
      </c>
      <c r="J468" s="75" t="s">
        <v>54</v>
      </c>
      <c r="K468" s="67" t="s">
        <v>212</v>
      </c>
      <c r="L468" s="75" t="s">
        <v>33</v>
      </c>
      <c r="M468" s="76">
        <f>42403/2</f>
        <v>21201.5</v>
      </c>
    </row>
    <row r="469" spans="3:13" ht="30" x14ac:dyDescent="0.25">
      <c r="C469" s="73">
        <v>41967</v>
      </c>
      <c r="D469" s="74">
        <v>15101</v>
      </c>
      <c r="E469" s="67" t="s">
        <v>546</v>
      </c>
      <c r="F469" s="67" t="s">
        <v>545</v>
      </c>
      <c r="G469" s="75" t="s">
        <v>541</v>
      </c>
      <c r="H469" s="75" t="s">
        <v>171</v>
      </c>
      <c r="I469" s="67" t="s">
        <v>542</v>
      </c>
      <c r="J469" s="75" t="s">
        <v>54</v>
      </c>
      <c r="K469" s="67" t="s">
        <v>212</v>
      </c>
      <c r="L469" s="75" t="s">
        <v>33</v>
      </c>
      <c r="M469" s="76">
        <f>12674/2</f>
        <v>6337</v>
      </c>
    </row>
    <row r="470" spans="3:13" x14ac:dyDescent="0.25">
      <c r="C470" s="73">
        <v>42004</v>
      </c>
      <c r="D470" s="77" t="s">
        <v>216</v>
      </c>
      <c r="E470" s="67" t="s">
        <v>360</v>
      </c>
      <c r="F470" s="67" t="s">
        <v>441</v>
      </c>
      <c r="G470" s="75" t="s">
        <v>361</v>
      </c>
      <c r="H470" s="75" t="s">
        <v>171</v>
      </c>
      <c r="I470" s="67" t="s">
        <v>212</v>
      </c>
      <c r="J470" s="75" t="s">
        <v>51</v>
      </c>
      <c r="K470" s="67" t="s">
        <v>212</v>
      </c>
      <c r="L470" s="75" t="s">
        <v>33</v>
      </c>
      <c r="M470" s="76">
        <v>169919</v>
      </c>
    </row>
    <row r="471" spans="3:13" x14ac:dyDescent="0.25">
      <c r="C471" s="73">
        <v>42004</v>
      </c>
      <c r="D471" s="77" t="s">
        <v>216</v>
      </c>
      <c r="E471" s="67" t="s">
        <v>362</v>
      </c>
      <c r="F471" s="67" t="s">
        <v>441</v>
      </c>
      <c r="G471" s="75" t="s">
        <v>363</v>
      </c>
      <c r="H471" s="75" t="s">
        <v>171</v>
      </c>
      <c r="I471" s="67" t="s">
        <v>212</v>
      </c>
      <c r="J471" s="75" t="s">
        <v>51</v>
      </c>
      <c r="K471" s="67" t="s">
        <v>212</v>
      </c>
      <c r="L471" s="75" t="s">
        <v>33</v>
      </c>
      <c r="M471" s="76">
        <v>48032.25</v>
      </c>
    </row>
    <row r="472" spans="3:13" ht="30" x14ac:dyDescent="0.25">
      <c r="C472" s="26">
        <v>42012</v>
      </c>
      <c r="D472" s="78">
        <v>15116</v>
      </c>
      <c r="E472" s="28" t="s">
        <v>546</v>
      </c>
      <c r="F472" s="29" t="s">
        <v>549</v>
      </c>
      <c r="G472" s="30" t="s">
        <v>541</v>
      </c>
      <c r="H472" s="30" t="s">
        <v>171</v>
      </c>
      <c r="I472" s="29" t="s">
        <v>550</v>
      </c>
      <c r="J472" s="30" t="s">
        <v>54</v>
      </c>
      <c r="K472" s="44" t="s">
        <v>408</v>
      </c>
      <c r="L472" s="30" t="s">
        <v>33</v>
      </c>
      <c r="M472" s="63">
        <v>7988.87</v>
      </c>
    </row>
    <row r="473" spans="3:13" ht="30" x14ac:dyDescent="0.25">
      <c r="C473" s="26">
        <v>42012</v>
      </c>
      <c r="D473" s="78">
        <v>15117</v>
      </c>
      <c r="E473" s="28" t="s">
        <v>546</v>
      </c>
      <c r="F473" s="29" t="s">
        <v>551</v>
      </c>
      <c r="G473" s="30" t="s">
        <v>541</v>
      </c>
      <c r="H473" s="30" t="s">
        <v>171</v>
      </c>
      <c r="I473" s="29" t="s">
        <v>550</v>
      </c>
      <c r="J473" s="30" t="s">
        <v>54</v>
      </c>
      <c r="K473" s="44" t="s">
        <v>408</v>
      </c>
      <c r="L473" s="30" t="s">
        <v>33</v>
      </c>
      <c r="M473" s="63">
        <v>52534.02</v>
      </c>
    </row>
    <row r="474" spans="3:13" x14ac:dyDescent="0.25">
      <c r="C474" s="26">
        <v>42094</v>
      </c>
      <c r="D474" s="27" t="s">
        <v>216</v>
      </c>
      <c r="E474" s="28" t="s">
        <v>360</v>
      </c>
      <c r="F474" s="29" t="s">
        <v>574</v>
      </c>
      <c r="G474" s="30" t="s">
        <v>361</v>
      </c>
      <c r="H474" s="30" t="s">
        <v>171</v>
      </c>
      <c r="I474" s="29" t="s">
        <v>212</v>
      </c>
      <c r="J474" s="30" t="s">
        <v>51</v>
      </c>
      <c r="K474" s="44" t="s">
        <v>212</v>
      </c>
      <c r="L474" s="30" t="s">
        <v>33</v>
      </c>
      <c r="M474" s="32">
        <v>16700</v>
      </c>
    </row>
    <row r="475" spans="3:13" x14ac:dyDescent="0.25">
      <c r="C475" s="26">
        <v>42094</v>
      </c>
      <c r="D475" s="27" t="s">
        <v>216</v>
      </c>
      <c r="E475" s="28" t="s">
        <v>360</v>
      </c>
      <c r="F475" s="29" t="s">
        <v>574</v>
      </c>
      <c r="G475" s="30" t="s">
        <v>361</v>
      </c>
      <c r="H475" s="30" t="s">
        <v>171</v>
      </c>
      <c r="I475" s="29" t="s">
        <v>212</v>
      </c>
      <c r="J475" s="30" t="s">
        <v>51</v>
      </c>
      <c r="K475" s="44" t="s">
        <v>212</v>
      </c>
      <c r="L475" s="30" t="s">
        <v>33</v>
      </c>
      <c r="M475" s="32">
        <v>7025.99</v>
      </c>
    </row>
    <row r="476" spans="3:13" x14ac:dyDescent="0.25">
      <c r="C476" s="26">
        <v>42094</v>
      </c>
      <c r="D476" s="27" t="s">
        <v>216</v>
      </c>
      <c r="E476" s="28" t="s">
        <v>362</v>
      </c>
      <c r="F476" s="29" t="s">
        <v>574</v>
      </c>
      <c r="G476" s="30" t="s">
        <v>363</v>
      </c>
      <c r="H476" s="30" t="s">
        <v>171</v>
      </c>
      <c r="I476" s="29" t="s">
        <v>212</v>
      </c>
      <c r="J476" s="30" t="s">
        <v>51</v>
      </c>
      <c r="K476" s="44" t="s">
        <v>212</v>
      </c>
      <c r="L476" s="30" t="s">
        <v>33</v>
      </c>
      <c r="M476" s="32">
        <v>98286</v>
      </c>
    </row>
    <row r="477" spans="3:13" x14ac:dyDescent="0.25">
      <c r="C477" s="88">
        <v>42185</v>
      </c>
      <c r="D477" s="93" t="s">
        <v>216</v>
      </c>
      <c r="E477" s="90" t="s">
        <v>360</v>
      </c>
      <c r="F477" s="85" t="s">
        <v>659</v>
      </c>
      <c r="G477" s="91" t="s">
        <v>361</v>
      </c>
      <c r="H477" s="91" t="s">
        <v>171</v>
      </c>
      <c r="I477" s="85" t="s">
        <v>212</v>
      </c>
      <c r="J477" s="91" t="s">
        <v>51</v>
      </c>
      <c r="K477" s="85" t="s">
        <v>212</v>
      </c>
      <c r="L477" s="91" t="s">
        <v>33</v>
      </c>
      <c r="M477" s="92">
        <v>6900</v>
      </c>
    </row>
    <row r="478" spans="3:13" x14ac:dyDescent="0.25">
      <c r="C478" s="88">
        <v>42185</v>
      </c>
      <c r="D478" s="93" t="s">
        <v>216</v>
      </c>
      <c r="E478" s="90" t="s">
        <v>360</v>
      </c>
      <c r="F478" s="85" t="s">
        <v>659</v>
      </c>
      <c r="G478" s="91" t="s">
        <v>361</v>
      </c>
      <c r="H478" s="91" t="s">
        <v>171</v>
      </c>
      <c r="I478" s="85" t="s">
        <v>212</v>
      </c>
      <c r="J478" s="91" t="s">
        <v>51</v>
      </c>
      <c r="K478" s="85" t="s">
        <v>212</v>
      </c>
      <c r="L478" s="91" t="s">
        <v>33</v>
      </c>
      <c r="M478" s="92">
        <v>163550</v>
      </c>
    </row>
    <row r="479" spans="3:13" x14ac:dyDescent="0.25">
      <c r="C479" s="88">
        <v>42185</v>
      </c>
      <c r="D479" s="93" t="s">
        <v>216</v>
      </c>
      <c r="E479" s="90" t="s">
        <v>360</v>
      </c>
      <c r="F479" s="85" t="s">
        <v>659</v>
      </c>
      <c r="G479" s="91" t="s">
        <v>361</v>
      </c>
      <c r="H479" s="91" t="s">
        <v>171</v>
      </c>
      <c r="I479" s="85" t="s">
        <v>212</v>
      </c>
      <c r="J479" s="91" t="s">
        <v>51</v>
      </c>
      <c r="K479" s="85" t="s">
        <v>212</v>
      </c>
      <c r="L479" s="91" t="s">
        <v>33</v>
      </c>
      <c r="M479" s="92">
        <v>146850</v>
      </c>
    </row>
    <row r="480" spans="3:13" x14ac:dyDescent="0.25">
      <c r="C480" s="88">
        <v>42185</v>
      </c>
      <c r="D480" s="93" t="s">
        <v>216</v>
      </c>
      <c r="E480" s="90" t="s">
        <v>360</v>
      </c>
      <c r="F480" s="85" t="s">
        <v>659</v>
      </c>
      <c r="G480" s="91" t="s">
        <v>361</v>
      </c>
      <c r="H480" s="91" t="s">
        <v>171</v>
      </c>
      <c r="I480" s="85" t="s">
        <v>212</v>
      </c>
      <c r="J480" s="91" t="s">
        <v>51</v>
      </c>
      <c r="K480" s="85" t="s">
        <v>212</v>
      </c>
      <c r="L480" s="91" t="s">
        <v>33</v>
      </c>
      <c r="M480" s="92">
        <v>2700</v>
      </c>
    </row>
    <row r="481" spans="1:13" x14ac:dyDescent="0.25">
      <c r="C481" s="88">
        <v>42185</v>
      </c>
      <c r="D481" s="93" t="s">
        <v>216</v>
      </c>
      <c r="E481" s="90" t="s">
        <v>362</v>
      </c>
      <c r="F481" s="85" t="s">
        <v>659</v>
      </c>
      <c r="G481" s="91" t="s">
        <v>363</v>
      </c>
      <c r="H481" s="91" t="s">
        <v>171</v>
      </c>
      <c r="I481" s="85" t="s">
        <v>212</v>
      </c>
      <c r="J481" s="91" t="s">
        <v>51</v>
      </c>
      <c r="K481" s="85" t="s">
        <v>212</v>
      </c>
      <c r="L481" s="91" t="s">
        <v>33</v>
      </c>
      <c r="M481" s="92">
        <v>129344</v>
      </c>
    </row>
    <row r="482" spans="1:13" x14ac:dyDescent="0.25">
      <c r="C482" s="26"/>
      <c r="D482" s="27"/>
      <c r="E482" s="28"/>
      <c r="F482" s="29"/>
      <c r="G482" s="30"/>
      <c r="H482" s="30"/>
      <c r="I482" s="29"/>
      <c r="J482" s="30"/>
      <c r="K482" s="31"/>
      <c r="L482" s="31"/>
      <c r="M482" s="32"/>
    </row>
    <row r="483" spans="1:13" ht="21" x14ac:dyDescent="0.35">
      <c r="A483" s="33"/>
      <c r="B483" s="34" t="s">
        <v>173</v>
      </c>
      <c r="C483" s="35"/>
      <c r="D483" s="36"/>
      <c r="E483" s="37"/>
      <c r="F483" s="38"/>
      <c r="G483" s="39"/>
      <c r="H483" s="39"/>
      <c r="I483" s="40"/>
      <c r="J483" s="39"/>
      <c r="K483" s="41"/>
      <c r="L483" s="42" t="s">
        <v>2</v>
      </c>
      <c r="M483" s="43">
        <f>SUM(M485:M512)</f>
        <v>1446717.06</v>
      </c>
    </row>
    <row r="484" spans="1:13" ht="37.5" x14ac:dyDescent="0.3">
      <c r="A484" s="19"/>
      <c r="B484" s="19"/>
      <c r="C484" s="20" t="s">
        <v>4</v>
      </c>
      <c r="D484" s="21" t="s">
        <v>5</v>
      </c>
      <c r="E484" s="22" t="s">
        <v>6</v>
      </c>
      <c r="F484" s="23" t="s">
        <v>7</v>
      </c>
      <c r="G484" s="24" t="s">
        <v>8</v>
      </c>
      <c r="H484" s="24" t="s">
        <v>9</v>
      </c>
      <c r="I484" s="23" t="s">
        <v>10</v>
      </c>
      <c r="J484" s="23" t="s">
        <v>11</v>
      </c>
      <c r="K484" s="24" t="s">
        <v>12</v>
      </c>
      <c r="L484" s="24" t="s">
        <v>13</v>
      </c>
      <c r="M484" s="25" t="s">
        <v>14</v>
      </c>
    </row>
    <row r="485" spans="1:13" ht="30" x14ac:dyDescent="0.25">
      <c r="C485" s="26">
        <v>41821</v>
      </c>
      <c r="D485" s="27" t="s">
        <v>174</v>
      </c>
      <c r="E485" s="28" t="s">
        <v>175</v>
      </c>
      <c r="F485" s="29" t="s">
        <v>176</v>
      </c>
      <c r="G485" s="30" t="s">
        <v>177</v>
      </c>
      <c r="H485" s="30" t="s">
        <v>171</v>
      </c>
      <c r="I485" s="29" t="s">
        <v>178</v>
      </c>
      <c r="J485" s="30" t="s">
        <v>92</v>
      </c>
      <c r="K485" s="31"/>
      <c r="L485" s="31" t="s">
        <v>24</v>
      </c>
      <c r="M485" s="32">
        <v>1000</v>
      </c>
    </row>
    <row r="486" spans="1:13" ht="30" x14ac:dyDescent="0.25">
      <c r="C486" s="26">
        <v>41863</v>
      </c>
      <c r="D486" s="27" t="s">
        <v>179</v>
      </c>
      <c r="E486" s="28" t="s">
        <v>175</v>
      </c>
      <c r="F486" s="29" t="s">
        <v>180</v>
      </c>
      <c r="G486" s="30" t="s">
        <v>177</v>
      </c>
      <c r="H486" s="30" t="s">
        <v>171</v>
      </c>
      <c r="I486" s="29" t="s">
        <v>181</v>
      </c>
      <c r="J486" s="30" t="s">
        <v>92</v>
      </c>
      <c r="K486" s="31"/>
      <c r="L486" s="31" t="s">
        <v>24</v>
      </c>
      <c r="M486" s="32">
        <v>30694</v>
      </c>
    </row>
    <row r="487" spans="1:13" ht="30" x14ac:dyDescent="0.25">
      <c r="C487" s="26">
        <v>41821</v>
      </c>
      <c r="D487" s="27" t="s">
        <v>174</v>
      </c>
      <c r="E487" s="28" t="s">
        <v>182</v>
      </c>
      <c r="F487" s="29" t="s">
        <v>176</v>
      </c>
      <c r="G487" s="30" t="s">
        <v>177</v>
      </c>
      <c r="H487" s="30" t="s">
        <v>171</v>
      </c>
      <c r="I487" s="29" t="s">
        <v>178</v>
      </c>
      <c r="J487" s="30" t="s">
        <v>92</v>
      </c>
      <c r="K487" s="31"/>
      <c r="L487" s="31" t="s">
        <v>24</v>
      </c>
      <c r="M487" s="32">
        <v>9000</v>
      </c>
    </row>
    <row r="488" spans="1:13" ht="30" x14ac:dyDescent="0.25">
      <c r="C488" s="26">
        <v>41877</v>
      </c>
      <c r="D488" s="27" t="s">
        <v>174</v>
      </c>
      <c r="E488" s="28" t="s">
        <v>175</v>
      </c>
      <c r="F488" s="29" t="s">
        <v>176</v>
      </c>
      <c r="G488" s="30" t="s">
        <v>177</v>
      </c>
      <c r="H488" s="30" t="s">
        <v>171</v>
      </c>
      <c r="I488" s="29" t="s">
        <v>178</v>
      </c>
      <c r="J488" s="30" t="s">
        <v>92</v>
      </c>
      <c r="K488" s="31"/>
      <c r="L488" s="31" t="s">
        <v>24</v>
      </c>
      <c r="M488" s="32">
        <v>5000</v>
      </c>
    </row>
    <row r="489" spans="1:13" ht="30" x14ac:dyDescent="0.25">
      <c r="C489" s="26">
        <v>41863</v>
      </c>
      <c r="D489" s="27" t="s">
        <v>179</v>
      </c>
      <c r="E489" s="28" t="s">
        <v>183</v>
      </c>
      <c r="F489" s="29" t="s">
        <v>180</v>
      </c>
      <c r="G489" s="30" t="s">
        <v>177</v>
      </c>
      <c r="H489" s="30" t="s">
        <v>171</v>
      </c>
      <c r="I489" s="29" t="s">
        <v>181</v>
      </c>
      <c r="J489" s="30" t="s">
        <v>92</v>
      </c>
      <c r="K489" s="31"/>
      <c r="L489" s="31" t="s">
        <v>24</v>
      </c>
      <c r="M489" s="32">
        <v>30694</v>
      </c>
    </row>
    <row r="490" spans="1:13" x14ac:dyDescent="0.25">
      <c r="C490" s="26">
        <v>41906</v>
      </c>
      <c r="D490" s="27">
        <v>15044</v>
      </c>
      <c r="E490" s="28" t="s">
        <v>369</v>
      </c>
      <c r="F490" s="29" t="s">
        <v>370</v>
      </c>
      <c r="G490" s="30" t="s">
        <v>177</v>
      </c>
      <c r="H490" s="30" t="s">
        <v>171</v>
      </c>
      <c r="I490" s="29" t="s">
        <v>371</v>
      </c>
      <c r="J490" s="30" t="s">
        <v>92</v>
      </c>
      <c r="K490" s="44" t="s">
        <v>212</v>
      </c>
      <c r="L490" s="30" t="s">
        <v>24</v>
      </c>
      <c r="M490" s="63">
        <v>20400</v>
      </c>
    </row>
    <row r="491" spans="1:13" x14ac:dyDescent="0.25">
      <c r="C491" s="26">
        <v>41912</v>
      </c>
      <c r="D491" s="27" t="s">
        <v>216</v>
      </c>
      <c r="E491" s="28" t="s">
        <v>369</v>
      </c>
      <c r="F491" s="29" t="s">
        <v>217</v>
      </c>
      <c r="G491" s="30" t="s">
        <v>177</v>
      </c>
      <c r="H491" s="30" t="s">
        <v>171</v>
      </c>
      <c r="I491" s="29" t="s">
        <v>212</v>
      </c>
      <c r="J491" s="30" t="s">
        <v>51</v>
      </c>
      <c r="K491" s="44" t="s">
        <v>212</v>
      </c>
      <c r="L491" s="30" t="s">
        <v>33</v>
      </c>
      <c r="M491" s="63">
        <v>8023.82</v>
      </c>
    </row>
    <row r="492" spans="1:13" ht="45" x14ac:dyDescent="0.25">
      <c r="C492" s="64">
        <v>41942</v>
      </c>
      <c r="D492" s="71">
        <v>15080</v>
      </c>
      <c r="E492" s="66" t="s">
        <v>372</v>
      </c>
      <c r="F492" s="67" t="s">
        <v>323</v>
      </c>
      <c r="G492" s="68" t="s">
        <v>177</v>
      </c>
      <c r="H492" s="68" t="s">
        <v>171</v>
      </c>
      <c r="I492" s="67" t="s">
        <v>68</v>
      </c>
      <c r="J492" s="68" t="s">
        <v>22</v>
      </c>
      <c r="K492" s="67" t="s">
        <v>212</v>
      </c>
      <c r="L492" s="68" t="s">
        <v>24</v>
      </c>
      <c r="M492" s="69">
        <f>321808*20%</f>
        <v>64361.600000000006</v>
      </c>
    </row>
    <row r="493" spans="1:13" ht="45" x14ac:dyDescent="0.25">
      <c r="C493" s="73">
        <v>41960</v>
      </c>
      <c r="D493" s="74">
        <v>15093</v>
      </c>
      <c r="E493" s="67" t="s">
        <v>369</v>
      </c>
      <c r="F493" s="67" t="s">
        <v>497</v>
      </c>
      <c r="G493" s="75" t="s">
        <v>177</v>
      </c>
      <c r="H493" s="75" t="s">
        <v>171</v>
      </c>
      <c r="I493" s="67" t="s">
        <v>384</v>
      </c>
      <c r="J493" s="75" t="s">
        <v>22</v>
      </c>
      <c r="K493" s="67" t="s">
        <v>498</v>
      </c>
      <c r="L493" s="75" t="s">
        <v>24</v>
      </c>
      <c r="M493" s="76">
        <f>584115*8%</f>
        <v>46729.200000000004</v>
      </c>
    </row>
    <row r="494" spans="1:13" ht="45" x14ac:dyDescent="0.25">
      <c r="C494" s="73">
        <v>41960</v>
      </c>
      <c r="D494" s="74">
        <v>15094</v>
      </c>
      <c r="E494" s="67" t="s">
        <v>369</v>
      </c>
      <c r="F494" s="67" t="s">
        <v>497</v>
      </c>
      <c r="G494" s="75" t="s">
        <v>177</v>
      </c>
      <c r="H494" s="75" t="s">
        <v>171</v>
      </c>
      <c r="I494" s="67" t="s">
        <v>384</v>
      </c>
      <c r="J494" s="75" t="s">
        <v>22</v>
      </c>
      <c r="K494" s="67" t="s">
        <v>499</v>
      </c>
      <c r="L494" s="75" t="s">
        <v>24</v>
      </c>
      <c r="M494" s="76">
        <f>584115*8%</f>
        <v>46729.200000000004</v>
      </c>
    </row>
    <row r="495" spans="1:13" ht="45" x14ac:dyDescent="0.25">
      <c r="C495" s="73">
        <v>41960</v>
      </c>
      <c r="D495" s="74">
        <v>15095</v>
      </c>
      <c r="E495" s="67" t="s">
        <v>369</v>
      </c>
      <c r="F495" s="67" t="s">
        <v>497</v>
      </c>
      <c r="G495" s="75" t="s">
        <v>177</v>
      </c>
      <c r="H495" s="75" t="s">
        <v>171</v>
      </c>
      <c r="I495" s="67" t="s">
        <v>384</v>
      </c>
      <c r="J495" s="75" t="s">
        <v>22</v>
      </c>
      <c r="K495" s="67" t="s">
        <v>500</v>
      </c>
      <c r="L495" s="75" t="s">
        <v>24</v>
      </c>
      <c r="M495" s="76">
        <f>584115*8%</f>
        <v>46729.200000000004</v>
      </c>
    </row>
    <row r="496" spans="1:13" ht="45" x14ac:dyDescent="0.25">
      <c r="C496" s="73">
        <v>41960</v>
      </c>
      <c r="D496" s="74">
        <v>15093</v>
      </c>
      <c r="E496" s="67" t="s">
        <v>372</v>
      </c>
      <c r="F496" s="67" t="s">
        <v>497</v>
      </c>
      <c r="G496" s="75" t="s">
        <v>177</v>
      </c>
      <c r="H496" s="75" t="s">
        <v>171</v>
      </c>
      <c r="I496" s="67" t="s">
        <v>384</v>
      </c>
      <c r="J496" s="75" t="s">
        <v>22</v>
      </c>
      <c r="K496" s="67" t="s">
        <v>498</v>
      </c>
      <c r="L496" s="75" t="s">
        <v>24</v>
      </c>
      <c r="M496" s="76">
        <f>584115*26%</f>
        <v>151869.9</v>
      </c>
    </row>
    <row r="497" spans="3:13" ht="45" x14ac:dyDescent="0.25">
      <c r="C497" s="73">
        <v>41960</v>
      </c>
      <c r="D497" s="74">
        <v>15094</v>
      </c>
      <c r="E497" s="67" t="s">
        <v>372</v>
      </c>
      <c r="F497" s="67" t="s">
        <v>497</v>
      </c>
      <c r="G497" s="75" t="s">
        <v>177</v>
      </c>
      <c r="H497" s="75" t="s">
        <v>171</v>
      </c>
      <c r="I497" s="67" t="s">
        <v>384</v>
      </c>
      <c r="J497" s="75" t="s">
        <v>22</v>
      </c>
      <c r="K497" s="67" t="s">
        <v>499</v>
      </c>
      <c r="L497" s="75" t="s">
        <v>24</v>
      </c>
      <c r="M497" s="76">
        <f>584115*26%</f>
        <v>151869.9</v>
      </c>
    </row>
    <row r="498" spans="3:13" ht="45" x14ac:dyDescent="0.25">
      <c r="C498" s="73">
        <v>41960</v>
      </c>
      <c r="D498" s="74">
        <v>15095</v>
      </c>
      <c r="E498" s="67" t="s">
        <v>372</v>
      </c>
      <c r="F498" s="67" t="s">
        <v>497</v>
      </c>
      <c r="G498" s="75" t="s">
        <v>177</v>
      </c>
      <c r="H498" s="75" t="s">
        <v>171</v>
      </c>
      <c r="I498" s="67" t="s">
        <v>384</v>
      </c>
      <c r="J498" s="75" t="s">
        <v>22</v>
      </c>
      <c r="K498" s="67" t="s">
        <v>500</v>
      </c>
      <c r="L498" s="75" t="s">
        <v>24</v>
      </c>
      <c r="M498" s="76">
        <f>584115*26%</f>
        <v>151869.9</v>
      </c>
    </row>
    <row r="499" spans="3:13" ht="30" x14ac:dyDescent="0.25">
      <c r="C499" s="73">
        <v>41946</v>
      </c>
      <c r="D499" s="74">
        <v>15082</v>
      </c>
      <c r="E499" s="67" t="s">
        <v>552</v>
      </c>
      <c r="F499" s="67" t="s">
        <v>512</v>
      </c>
      <c r="G499" s="75" t="s">
        <v>177</v>
      </c>
      <c r="H499" s="75" t="s">
        <v>171</v>
      </c>
      <c r="I499" s="67" t="s">
        <v>68</v>
      </c>
      <c r="J499" s="75" t="s">
        <v>22</v>
      </c>
      <c r="K499" s="67" t="s">
        <v>212</v>
      </c>
      <c r="L499" s="75" t="s">
        <v>24</v>
      </c>
      <c r="M499" s="76">
        <f>955996*60%</f>
        <v>573597.6</v>
      </c>
    </row>
    <row r="500" spans="3:13" x14ac:dyDescent="0.25">
      <c r="C500" s="73">
        <v>42004</v>
      </c>
      <c r="D500" s="77" t="s">
        <v>216</v>
      </c>
      <c r="E500" s="67" t="s">
        <v>369</v>
      </c>
      <c r="F500" s="67" t="s">
        <v>441</v>
      </c>
      <c r="G500" s="75" t="s">
        <v>177</v>
      </c>
      <c r="H500" s="75" t="s">
        <v>171</v>
      </c>
      <c r="I500" s="67" t="s">
        <v>212</v>
      </c>
      <c r="J500" s="75" t="s">
        <v>51</v>
      </c>
      <c r="K500" s="67" t="s">
        <v>212</v>
      </c>
      <c r="L500" s="75" t="s">
        <v>33</v>
      </c>
      <c r="M500" s="76">
        <v>12583.11</v>
      </c>
    </row>
    <row r="501" spans="3:13" ht="30" x14ac:dyDescent="0.25">
      <c r="C501" s="26">
        <v>42033</v>
      </c>
      <c r="D501" s="78">
        <v>15127</v>
      </c>
      <c r="E501" s="28" t="s">
        <v>553</v>
      </c>
      <c r="F501" s="29" t="s">
        <v>554</v>
      </c>
      <c r="G501" s="30" t="s">
        <v>177</v>
      </c>
      <c r="H501" s="30" t="s">
        <v>171</v>
      </c>
      <c r="I501" s="29" t="s">
        <v>178</v>
      </c>
      <c r="J501" s="30" t="s">
        <v>92</v>
      </c>
      <c r="K501" s="44" t="s">
        <v>212</v>
      </c>
      <c r="L501" s="30" t="s">
        <v>555</v>
      </c>
      <c r="M501" s="63">
        <v>4050</v>
      </c>
    </row>
    <row r="502" spans="3:13" ht="30" x14ac:dyDescent="0.25">
      <c r="C502" s="26">
        <v>42033</v>
      </c>
      <c r="D502" s="78">
        <v>15127</v>
      </c>
      <c r="E502" s="28" t="s">
        <v>369</v>
      </c>
      <c r="F502" s="29" t="s">
        <v>554</v>
      </c>
      <c r="G502" s="30" t="s">
        <v>177</v>
      </c>
      <c r="H502" s="30" t="s">
        <v>171</v>
      </c>
      <c r="I502" s="29" t="s">
        <v>178</v>
      </c>
      <c r="J502" s="30" t="s">
        <v>92</v>
      </c>
      <c r="K502" s="44" t="s">
        <v>212</v>
      </c>
      <c r="L502" s="30" t="s">
        <v>555</v>
      </c>
      <c r="M502" s="63">
        <v>450</v>
      </c>
    </row>
    <row r="503" spans="3:13" x14ac:dyDescent="0.25">
      <c r="C503" s="26">
        <v>42094</v>
      </c>
      <c r="D503" s="27" t="s">
        <v>216</v>
      </c>
      <c r="E503" s="28" t="s">
        <v>369</v>
      </c>
      <c r="F503" s="29" t="s">
        <v>574</v>
      </c>
      <c r="G503" s="30" t="s">
        <v>177</v>
      </c>
      <c r="H503" s="30" t="s">
        <v>171</v>
      </c>
      <c r="I503" s="29" t="s">
        <v>212</v>
      </c>
      <c r="J503" s="30" t="s">
        <v>51</v>
      </c>
      <c r="K503" s="44" t="s">
        <v>212</v>
      </c>
      <c r="L503" s="30" t="s">
        <v>33</v>
      </c>
      <c r="M503" s="32">
        <v>56173.959999999992</v>
      </c>
    </row>
    <row r="504" spans="3:13" ht="30" x14ac:dyDescent="0.25">
      <c r="C504" s="83">
        <v>42096</v>
      </c>
      <c r="D504" s="84">
        <v>15158</v>
      </c>
      <c r="E504" s="85" t="s">
        <v>369</v>
      </c>
      <c r="F504" s="85" t="s">
        <v>734</v>
      </c>
      <c r="G504" s="86" t="s">
        <v>177</v>
      </c>
      <c r="H504" s="86" t="s">
        <v>171</v>
      </c>
      <c r="I504" s="85" t="s">
        <v>735</v>
      </c>
      <c r="J504" s="86" t="s">
        <v>92</v>
      </c>
      <c r="K504" s="85" t="s">
        <v>212</v>
      </c>
      <c r="L504" s="86" t="s">
        <v>689</v>
      </c>
      <c r="M504" s="87">
        <f>9277.74*33%</f>
        <v>3061.6541999999999</v>
      </c>
    </row>
    <row r="505" spans="3:13" ht="30" x14ac:dyDescent="0.25">
      <c r="C505" s="83">
        <v>42101</v>
      </c>
      <c r="D505" s="84">
        <v>15154</v>
      </c>
      <c r="E505" s="85" t="s">
        <v>369</v>
      </c>
      <c r="F505" s="85" t="s">
        <v>736</v>
      </c>
      <c r="G505" s="86" t="s">
        <v>177</v>
      </c>
      <c r="H505" s="86" t="s">
        <v>171</v>
      </c>
      <c r="I505" s="85" t="s">
        <v>735</v>
      </c>
      <c r="J505" s="86" t="s">
        <v>92</v>
      </c>
      <c r="K505" s="85" t="s">
        <v>212</v>
      </c>
      <c r="L505" s="86" t="s">
        <v>689</v>
      </c>
      <c r="M505" s="87">
        <f>4226.3*25%</f>
        <v>1056.575</v>
      </c>
    </row>
    <row r="506" spans="3:13" ht="30" x14ac:dyDescent="0.25">
      <c r="C506" s="83">
        <v>42115</v>
      </c>
      <c r="D506" s="84">
        <v>15174</v>
      </c>
      <c r="E506" s="85" t="s">
        <v>737</v>
      </c>
      <c r="F506" s="85" t="s">
        <v>738</v>
      </c>
      <c r="G506" s="86" t="s">
        <v>177</v>
      </c>
      <c r="H506" s="86" t="s">
        <v>171</v>
      </c>
      <c r="I506" s="85" t="s">
        <v>739</v>
      </c>
      <c r="J506" s="86" t="s">
        <v>51</v>
      </c>
      <c r="K506" s="85" t="s">
        <v>212</v>
      </c>
      <c r="L506" s="86" t="s">
        <v>689</v>
      </c>
      <c r="M506" s="87">
        <f>739.63/2</f>
        <v>369.815</v>
      </c>
    </row>
    <row r="507" spans="3:13" ht="30" x14ac:dyDescent="0.25">
      <c r="C507" s="83">
        <v>42096</v>
      </c>
      <c r="D507" s="84">
        <v>15158</v>
      </c>
      <c r="E507" s="85" t="s">
        <v>553</v>
      </c>
      <c r="F507" s="85" t="s">
        <v>734</v>
      </c>
      <c r="G507" s="86" t="s">
        <v>177</v>
      </c>
      <c r="H507" s="86" t="s">
        <v>171</v>
      </c>
      <c r="I507" s="85" t="s">
        <v>735</v>
      </c>
      <c r="J507" s="86" t="s">
        <v>92</v>
      </c>
      <c r="K507" s="85" t="s">
        <v>212</v>
      </c>
      <c r="L507" s="86" t="s">
        <v>689</v>
      </c>
      <c r="M507" s="87">
        <f>9277.74*33%</f>
        <v>3061.6541999999999</v>
      </c>
    </row>
    <row r="508" spans="3:13" ht="30" x14ac:dyDescent="0.25">
      <c r="C508" s="83">
        <v>42096</v>
      </c>
      <c r="D508" s="84">
        <v>15158</v>
      </c>
      <c r="E508" s="85" t="s">
        <v>740</v>
      </c>
      <c r="F508" s="85" t="s">
        <v>734</v>
      </c>
      <c r="G508" s="86" t="s">
        <v>177</v>
      </c>
      <c r="H508" s="86" t="s">
        <v>171</v>
      </c>
      <c r="I508" s="85" t="s">
        <v>735</v>
      </c>
      <c r="J508" s="86" t="s">
        <v>92</v>
      </c>
      <c r="K508" s="85" t="s">
        <v>212</v>
      </c>
      <c r="L508" s="86" t="s">
        <v>689</v>
      </c>
      <c r="M508" s="87">
        <f>9277.74*34%</f>
        <v>3154.4316000000003</v>
      </c>
    </row>
    <row r="509" spans="3:13" ht="30" x14ac:dyDescent="0.25">
      <c r="C509" s="83">
        <v>42101</v>
      </c>
      <c r="D509" s="84">
        <v>15154</v>
      </c>
      <c r="E509" s="85" t="s">
        <v>740</v>
      </c>
      <c r="F509" s="85" t="s">
        <v>736</v>
      </c>
      <c r="G509" s="86" t="s">
        <v>177</v>
      </c>
      <c r="H509" s="86" t="s">
        <v>171</v>
      </c>
      <c r="I509" s="85" t="s">
        <v>735</v>
      </c>
      <c r="J509" s="86" t="s">
        <v>92</v>
      </c>
      <c r="K509" s="85" t="s">
        <v>212</v>
      </c>
      <c r="L509" s="86" t="s">
        <v>689</v>
      </c>
      <c r="M509" s="87">
        <f>4226.3*75%</f>
        <v>3169.7250000000004</v>
      </c>
    </row>
    <row r="510" spans="3:13" ht="30" x14ac:dyDescent="0.25">
      <c r="C510" s="83">
        <v>42115</v>
      </c>
      <c r="D510" s="84">
        <v>15174</v>
      </c>
      <c r="E510" s="85" t="s">
        <v>740</v>
      </c>
      <c r="F510" s="85" t="s">
        <v>738</v>
      </c>
      <c r="G510" s="86" t="s">
        <v>177</v>
      </c>
      <c r="H510" s="86" t="s">
        <v>171</v>
      </c>
      <c r="I510" s="85" t="s">
        <v>739</v>
      </c>
      <c r="J510" s="86" t="s">
        <v>51</v>
      </c>
      <c r="K510" s="85" t="s">
        <v>212</v>
      </c>
      <c r="L510" s="86" t="s">
        <v>689</v>
      </c>
      <c r="M510" s="87">
        <f>739.63/2</f>
        <v>369.815</v>
      </c>
    </row>
    <row r="511" spans="3:13" x14ac:dyDescent="0.25">
      <c r="C511" s="88">
        <v>42185</v>
      </c>
      <c r="D511" s="93" t="s">
        <v>216</v>
      </c>
      <c r="E511" s="90" t="s">
        <v>369</v>
      </c>
      <c r="F511" s="85" t="s">
        <v>659</v>
      </c>
      <c r="G511" s="91" t="s">
        <v>177</v>
      </c>
      <c r="H511" s="91" t="s">
        <v>171</v>
      </c>
      <c r="I511" s="85" t="s">
        <v>212</v>
      </c>
      <c r="J511" s="91" t="s">
        <v>51</v>
      </c>
      <c r="K511" s="85" t="s">
        <v>212</v>
      </c>
      <c r="L511" s="91" t="s">
        <v>33</v>
      </c>
      <c r="M511" s="92">
        <v>20648</v>
      </c>
    </row>
    <row r="512" spans="3:13" x14ac:dyDescent="0.25">
      <c r="C512" s="26"/>
      <c r="D512" s="27"/>
      <c r="E512" s="28"/>
      <c r="F512" s="29"/>
      <c r="G512" s="30"/>
      <c r="H512" s="30"/>
      <c r="I512" s="29"/>
      <c r="J512" s="30"/>
      <c r="K512" s="31"/>
      <c r="L512" s="31"/>
      <c r="M512" s="32"/>
    </row>
    <row r="513" spans="1:13" ht="21" x14ac:dyDescent="0.35">
      <c r="A513" s="33"/>
      <c r="B513" s="34" t="s">
        <v>184</v>
      </c>
      <c r="C513" s="35"/>
      <c r="D513" s="36"/>
      <c r="E513" s="37"/>
      <c r="F513" s="38"/>
      <c r="G513" s="39"/>
      <c r="H513" s="39"/>
      <c r="I513" s="40"/>
      <c r="J513" s="39"/>
      <c r="K513" s="41"/>
      <c r="L513" s="42" t="s">
        <v>2</v>
      </c>
      <c r="M513" s="43">
        <f>SUM(M515:M530)</f>
        <v>305421.64</v>
      </c>
    </row>
    <row r="514" spans="1:13" ht="37.5" x14ac:dyDescent="0.3">
      <c r="A514" s="19"/>
      <c r="B514" s="19"/>
      <c r="C514" s="20" t="s">
        <v>4</v>
      </c>
      <c r="D514" s="21" t="s">
        <v>5</v>
      </c>
      <c r="E514" s="22" t="s">
        <v>6</v>
      </c>
      <c r="F514" s="23" t="s">
        <v>7</v>
      </c>
      <c r="G514" s="24" t="s">
        <v>8</v>
      </c>
      <c r="H514" s="24" t="s">
        <v>9</v>
      </c>
      <c r="I514" s="23" t="s">
        <v>10</v>
      </c>
      <c r="J514" s="23" t="s">
        <v>11</v>
      </c>
      <c r="K514" s="24" t="s">
        <v>12</v>
      </c>
      <c r="L514" s="24" t="s">
        <v>13</v>
      </c>
      <c r="M514" s="25" t="s">
        <v>14</v>
      </c>
    </row>
    <row r="515" spans="1:13" ht="30" x14ac:dyDescent="0.25">
      <c r="C515" s="26">
        <v>41893</v>
      </c>
      <c r="D515" s="27">
        <v>14124</v>
      </c>
      <c r="E515" s="28" t="s">
        <v>373</v>
      </c>
      <c r="F515" s="29" t="s">
        <v>374</v>
      </c>
      <c r="G515" s="30" t="s">
        <v>375</v>
      </c>
      <c r="H515" s="30" t="s">
        <v>171</v>
      </c>
      <c r="I515" s="29" t="s">
        <v>376</v>
      </c>
      <c r="J515" s="30" t="s">
        <v>92</v>
      </c>
      <c r="K515" s="44" t="s">
        <v>212</v>
      </c>
      <c r="L515" s="30" t="s">
        <v>24</v>
      </c>
      <c r="M515" s="63">
        <v>2129.3000000000002</v>
      </c>
    </row>
    <row r="516" spans="1:13" ht="45" x14ac:dyDescent="0.25">
      <c r="C516" s="26">
        <v>41883</v>
      </c>
      <c r="D516" s="27">
        <v>15042</v>
      </c>
      <c r="E516" s="28" t="s">
        <v>373</v>
      </c>
      <c r="F516" s="29" t="s">
        <v>377</v>
      </c>
      <c r="G516" s="30" t="s">
        <v>375</v>
      </c>
      <c r="H516" s="30" t="s">
        <v>171</v>
      </c>
      <c r="I516" s="29" t="s">
        <v>378</v>
      </c>
      <c r="J516" s="30" t="s">
        <v>92</v>
      </c>
      <c r="K516" s="44" t="s">
        <v>212</v>
      </c>
      <c r="L516" s="30" t="s">
        <v>24</v>
      </c>
      <c r="M516" s="63">
        <v>5620</v>
      </c>
    </row>
    <row r="517" spans="1:13" x14ac:dyDescent="0.25">
      <c r="C517" s="26">
        <v>41912</v>
      </c>
      <c r="D517" s="27" t="s">
        <v>216</v>
      </c>
      <c r="E517" s="28" t="s">
        <v>373</v>
      </c>
      <c r="F517" s="29" t="s">
        <v>217</v>
      </c>
      <c r="G517" s="30" t="s">
        <v>375</v>
      </c>
      <c r="H517" s="30" t="s">
        <v>171</v>
      </c>
      <c r="I517" s="29" t="s">
        <v>212</v>
      </c>
      <c r="J517" s="30" t="s">
        <v>51</v>
      </c>
      <c r="K517" s="44" t="s">
        <v>212</v>
      </c>
      <c r="L517" s="30" t="s">
        <v>33</v>
      </c>
      <c r="M517" s="63">
        <v>7011.2000000000007</v>
      </c>
    </row>
    <row r="518" spans="1:13" ht="45" x14ac:dyDescent="0.25">
      <c r="C518" s="64">
        <v>41941</v>
      </c>
      <c r="D518" s="65" t="s">
        <v>379</v>
      </c>
      <c r="E518" s="66" t="s">
        <v>373</v>
      </c>
      <c r="F518" s="67" t="s">
        <v>380</v>
      </c>
      <c r="G518" s="68" t="s">
        <v>375</v>
      </c>
      <c r="H518" s="68" t="s">
        <v>171</v>
      </c>
      <c r="I518" s="67" t="s">
        <v>381</v>
      </c>
      <c r="J518" s="68" t="s">
        <v>92</v>
      </c>
      <c r="K518" s="67" t="s">
        <v>212</v>
      </c>
      <c r="L518" s="68" t="s">
        <v>24</v>
      </c>
      <c r="M518" s="69">
        <v>15312.85</v>
      </c>
    </row>
    <row r="519" spans="1:13" ht="45" x14ac:dyDescent="0.25">
      <c r="C519" s="64">
        <v>41941</v>
      </c>
      <c r="D519" s="65" t="s">
        <v>382</v>
      </c>
      <c r="E519" s="66" t="s">
        <v>373</v>
      </c>
      <c r="F519" s="67" t="s">
        <v>383</v>
      </c>
      <c r="G519" s="68" t="s">
        <v>375</v>
      </c>
      <c r="H519" s="68" t="s">
        <v>171</v>
      </c>
      <c r="I519" s="67" t="s">
        <v>384</v>
      </c>
      <c r="J519" s="68" t="s">
        <v>22</v>
      </c>
      <c r="K519" s="67" t="s">
        <v>385</v>
      </c>
      <c r="L519" s="68" t="s">
        <v>24</v>
      </c>
      <c r="M519" s="69">
        <v>20000</v>
      </c>
    </row>
    <row r="520" spans="1:13" ht="45" x14ac:dyDescent="0.25">
      <c r="C520" s="73">
        <v>41948</v>
      </c>
      <c r="D520" s="74">
        <v>15081</v>
      </c>
      <c r="E520" s="67" t="s">
        <v>373</v>
      </c>
      <c r="F520" s="67" t="s">
        <v>556</v>
      </c>
      <c r="G520" s="75" t="s">
        <v>375</v>
      </c>
      <c r="H520" s="75" t="s">
        <v>171</v>
      </c>
      <c r="I520" s="67" t="s">
        <v>376</v>
      </c>
      <c r="J520" s="75" t="s">
        <v>92</v>
      </c>
      <c r="K520" s="67" t="s">
        <v>212</v>
      </c>
      <c r="L520" s="75" t="s">
        <v>24</v>
      </c>
      <c r="M520" s="76">
        <v>68765.88</v>
      </c>
    </row>
    <row r="521" spans="1:13" x14ac:dyDescent="0.25">
      <c r="C521" s="73">
        <v>42004</v>
      </c>
      <c r="D521" s="77" t="s">
        <v>216</v>
      </c>
      <c r="E521" s="67" t="s">
        <v>373</v>
      </c>
      <c r="F521" s="67" t="s">
        <v>441</v>
      </c>
      <c r="G521" s="75" t="s">
        <v>375</v>
      </c>
      <c r="H521" s="75" t="s">
        <v>171</v>
      </c>
      <c r="I521" s="67" t="s">
        <v>212</v>
      </c>
      <c r="J521" s="75" t="s">
        <v>51</v>
      </c>
      <c r="K521" s="67" t="s">
        <v>212</v>
      </c>
      <c r="L521" s="75" t="s">
        <v>33</v>
      </c>
      <c r="M521" s="76">
        <v>17588.84</v>
      </c>
    </row>
    <row r="522" spans="1:13" x14ac:dyDescent="0.25">
      <c r="C522" s="26">
        <v>42094</v>
      </c>
      <c r="D522" s="27" t="s">
        <v>216</v>
      </c>
      <c r="E522" s="28" t="s">
        <v>373</v>
      </c>
      <c r="F522" s="29" t="s">
        <v>574</v>
      </c>
      <c r="G522" s="30" t="s">
        <v>375</v>
      </c>
      <c r="H522" s="30" t="s">
        <v>171</v>
      </c>
      <c r="I522" s="29" t="s">
        <v>212</v>
      </c>
      <c r="J522" s="30" t="s">
        <v>51</v>
      </c>
      <c r="K522" s="44" t="s">
        <v>212</v>
      </c>
      <c r="L522" s="30" t="s">
        <v>33</v>
      </c>
      <c r="M522" s="32">
        <v>4526.1399999999994</v>
      </c>
    </row>
    <row r="523" spans="1:13" ht="30" x14ac:dyDescent="0.25">
      <c r="C523" s="83">
        <v>42108</v>
      </c>
      <c r="D523" s="84">
        <v>15165</v>
      </c>
      <c r="E523" s="85" t="s">
        <v>373</v>
      </c>
      <c r="F523" s="85" t="s">
        <v>741</v>
      </c>
      <c r="G523" s="86" t="s">
        <v>375</v>
      </c>
      <c r="H523" s="86" t="s">
        <v>171</v>
      </c>
      <c r="I523" s="85" t="s">
        <v>376</v>
      </c>
      <c r="J523" s="86" t="s">
        <v>92</v>
      </c>
      <c r="K523" s="85" t="s">
        <v>212</v>
      </c>
      <c r="L523" s="86" t="s">
        <v>555</v>
      </c>
      <c r="M523" s="87">
        <v>26720.16</v>
      </c>
    </row>
    <row r="524" spans="1:13" ht="30" x14ac:dyDescent="0.25">
      <c r="C524" s="83">
        <v>42108</v>
      </c>
      <c r="D524" s="84">
        <v>15168</v>
      </c>
      <c r="E524" s="85" t="s">
        <v>373</v>
      </c>
      <c r="F524" s="85" t="s">
        <v>742</v>
      </c>
      <c r="G524" s="86" t="s">
        <v>375</v>
      </c>
      <c r="H524" s="86" t="s">
        <v>171</v>
      </c>
      <c r="I524" s="85" t="s">
        <v>743</v>
      </c>
      <c r="J524" s="86" t="s">
        <v>92</v>
      </c>
      <c r="K524" s="85" t="s">
        <v>212</v>
      </c>
      <c r="L524" s="86" t="s">
        <v>555</v>
      </c>
      <c r="M524" s="87">
        <v>21075</v>
      </c>
    </row>
    <row r="525" spans="1:13" ht="30" x14ac:dyDescent="0.25">
      <c r="C525" s="83">
        <v>42108</v>
      </c>
      <c r="D525" s="84">
        <v>15166</v>
      </c>
      <c r="E525" s="85" t="s">
        <v>373</v>
      </c>
      <c r="F525" s="85" t="s">
        <v>744</v>
      </c>
      <c r="G525" s="86" t="s">
        <v>375</v>
      </c>
      <c r="H525" s="86" t="s">
        <v>171</v>
      </c>
      <c r="I525" s="85" t="s">
        <v>376</v>
      </c>
      <c r="J525" s="86" t="s">
        <v>92</v>
      </c>
      <c r="K525" s="85" t="s">
        <v>212</v>
      </c>
      <c r="L525" s="86" t="s">
        <v>555</v>
      </c>
      <c r="M525" s="87">
        <v>27139.34</v>
      </c>
    </row>
    <row r="526" spans="1:13" ht="30" x14ac:dyDescent="0.25">
      <c r="C526" s="83">
        <v>42108</v>
      </c>
      <c r="D526" s="84">
        <v>15167</v>
      </c>
      <c r="E526" s="85" t="s">
        <v>373</v>
      </c>
      <c r="F526" s="85" t="s">
        <v>745</v>
      </c>
      <c r="G526" s="86" t="s">
        <v>375</v>
      </c>
      <c r="H526" s="86" t="s">
        <v>171</v>
      </c>
      <c r="I526" s="85" t="s">
        <v>376</v>
      </c>
      <c r="J526" s="86" t="s">
        <v>92</v>
      </c>
      <c r="K526" s="85" t="s">
        <v>212</v>
      </c>
      <c r="L526" s="86" t="s">
        <v>555</v>
      </c>
      <c r="M526" s="87">
        <v>23875.29</v>
      </c>
    </row>
    <row r="527" spans="1:13" ht="30" x14ac:dyDescent="0.25">
      <c r="C527" s="83">
        <v>42108</v>
      </c>
      <c r="D527" s="84">
        <v>15169</v>
      </c>
      <c r="E527" s="85" t="s">
        <v>373</v>
      </c>
      <c r="F527" s="85" t="s">
        <v>746</v>
      </c>
      <c r="G527" s="86" t="s">
        <v>375</v>
      </c>
      <c r="H527" s="86" t="s">
        <v>171</v>
      </c>
      <c r="I527" s="85" t="s">
        <v>747</v>
      </c>
      <c r="J527" s="86" t="s">
        <v>22</v>
      </c>
      <c r="K527" s="85" t="s">
        <v>385</v>
      </c>
      <c r="L527" s="86" t="s">
        <v>689</v>
      </c>
      <c r="M527" s="87">
        <v>20000</v>
      </c>
    </row>
    <row r="528" spans="1:13" ht="45" x14ac:dyDescent="0.25">
      <c r="C528" s="83">
        <v>42145</v>
      </c>
      <c r="D528" s="84">
        <v>15198</v>
      </c>
      <c r="E528" s="85" t="s">
        <v>373</v>
      </c>
      <c r="F528" s="85" t="s">
        <v>748</v>
      </c>
      <c r="G528" s="86" t="s">
        <v>375</v>
      </c>
      <c r="H528" s="86" t="s">
        <v>171</v>
      </c>
      <c r="I528" s="85" t="s">
        <v>381</v>
      </c>
      <c r="J528" s="86" t="s">
        <v>92</v>
      </c>
      <c r="K528" s="85" t="s">
        <v>212</v>
      </c>
      <c r="L528" s="86" t="s">
        <v>555</v>
      </c>
      <c r="M528" s="87">
        <v>4073.64</v>
      </c>
    </row>
    <row r="529" spans="1:13" x14ac:dyDescent="0.25">
      <c r="C529" s="88">
        <v>42185</v>
      </c>
      <c r="D529" s="93" t="s">
        <v>216</v>
      </c>
      <c r="E529" s="90" t="s">
        <v>373</v>
      </c>
      <c r="F529" s="85" t="s">
        <v>659</v>
      </c>
      <c r="G529" s="91" t="s">
        <v>375</v>
      </c>
      <c r="H529" s="91" t="s">
        <v>171</v>
      </c>
      <c r="I529" s="85" t="s">
        <v>212</v>
      </c>
      <c r="J529" s="91" t="s">
        <v>51</v>
      </c>
      <c r="K529" s="85" t="s">
        <v>212</v>
      </c>
      <c r="L529" s="91" t="s">
        <v>33</v>
      </c>
      <c r="M529" s="92">
        <v>41584</v>
      </c>
    </row>
    <row r="530" spans="1:13" x14ac:dyDescent="0.25">
      <c r="C530" s="26"/>
      <c r="D530" s="27"/>
      <c r="E530" s="28"/>
      <c r="F530" s="29"/>
      <c r="G530" s="30"/>
      <c r="H530" s="30"/>
      <c r="I530" s="29"/>
      <c r="J530" s="30"/>
      <c r="K530" s="31"/>
      <c r="L530" s="31"/>
      <c r="M530" s="32"/>
    </row>
    <row r="531" spans="1:13" ht="21" x14ac:dyDescent="0.35">
      <c r="A531" s="33"/>
      <c r="B531" s="34" t="s">
        <v>185</v>
      </c>
      <c r="C531" s="35"/>
      <c r="D531" s="36"/>
      <c r="E531" s="37"/>
      <c r="F531" s="38"/>
      <c r="G531" s="39"/>
      <c r="H531" s="39"/>
      <c r="I531" s="40"/>
      <c r="J531" s="39"/>
      <c r="K531" s="41"/>
      <c r="L531" s="42" t="s">
        <v>2</v>
      </c>
      <c r="M531" s="43">
        <f>SUM(M533:M533)</f>
        <v>0</v>
      </c>
    </row>
    <row r="532" spans="1:13" ht="37.5" x14ac:dyDescent="0.3">
      <c r="A532" s="19"/>
      <c r="B532" s="19"/>
      <c r="C532" s="20" t="s">
        <v>4</v>
      </c>
      <c r="D532" s="21" t="s">
        <v>5</v>
      </c>
      <c r="E532" s="22" t="s">
        <v>6</v>
      </c>
      <c r="F532" s="23" t="s">
        <v>7</v>
      </c>
      <c r="G532" s="24" t="s">
        <v>8</v>
      </c>
      <c r="H532" s="24" t="s">
        <v>9</v>
      </c>
      <c r="I532" s="23" t="s">
        <v>10</v>
      </c>
      <c r="J532" s="23" t="s">
        <v>11</v>
      </c>
      <c r="K532" s="24" t="s">
        <v>12</v>
      </c>
      <c r="L532" s="24" t="s">
        <v>13</v>
      </c>
      <c r="M532" s="25" t="s">
        <v>14</v>
      </c>
    </row>
    <row r="533" spans="1:13" x14ac:dyDescent="0.25">
      <c r="C533" s="26"/>
      <c r="D533" s="27"/>
      <c r="E533" s="28"/>
      <c r="F533" s="29"/>
      <c r="G533" s="30"/>
      <c r="H533" s="30"/>
      <c r="I533" s="29"/>
      <c r="J533" s="30"/>
      <c r="K533" s="31"/>
      <c r="L533" s="31"/>
      <c r="M533" s="32"/>
    </row>
    <row r="534" spans="1:13" ht="21" x14ac:dyDescent="0.35">
      <c r="A534" s="33"/>
      <c r="B534" s="34" t="s">
        <v>186</v>
      </c>
      <c r="C534" s="35"/>
      <c r="D534" s="36"/>
      <c r="E534" s="37"/>
      <c r="F534" s="38"/>
      <c r="G534" s="39"/>
      <c r="H534" s="39"/>
      <c r="I534" s="40"/>
      <c r="J534" s="39"/>
      <c r="K534" s="41"/>
      <c r="L534" s="42" t="s">
        <v>2</v>
      </c>
      <c r="M534" s="43">
        <f>SUM(M536:M544)</f>
        <v>1927943.83</v>
      </c>
    </row>
    <row r="535" spans="1:13" ht="37.5" x14ac:dyDescent="0.3">
      <c r="A535" s="19"/>
      <c r="B535" s="19"/>
      <c r="C535" s="20" t="s">
        <v>4</v>
      </c>
      <c r="D535" s="21" t="s">
        <v>5</v>
      </c>
      <c r="E535" s="22" t="s">
        <v>6</v>
      </c>
      <c r="F535" s="23" t="s">
        <v>7</v>
      </c>
      <c r="G535" s="24" t="s">
        <v>8</v>
      </c>
      <c r="H535" s="24" t="s">
        <v>9</v>
      </c>
      <c r="I535" s="23" t="s">
        <v>10</v>
      </c>
      <c r="J535" s="23" t="s">
        <v>11</v>
      </c>
      <c r="K535" s="24" t="s">
        <v>12</v>
      </c>
      <c r="L535" s="24" t="s">
        <v>13</v>
      </c>
      <c r="M535" s="25" t="s">
        <v>14</v>
      </c>
    </row>
    <row r="536" spans="1:13" x14ac:dyDescent="0.25">
      <c r="C536" s="73">
        <v>42004</v>
      </c>
      <c r="D536" s="77" t="s">
        <v>216</v>
      </c>
      <c r="E536" s="67" t="s">
        <v>547</v>
      </c>
      <c r="F536" s="67" t="s">
        <v>441</v>
      </c>
      <c r="G536" s="75" t="s">
        <v>548</v>
      </c>
      <c r="H536" s="75" t="s">
        <v>171</v>
      </c>
      <c r="I536" s="67" t="s">
        <v>212</v>
      </c>
      <c r="J536" s="75" t="s">
        <v>51</v>
      </c>
      <c r="K536" s="67" t="s">
        <v>212</v>
      </c>
      <c r="L536" s="75" t="s">
        <v>33</v>
      </c>
      <c r="M536" s="76">
        <v>16765.650000000001</v>
      </c>
    </row>
    <row r="537" spans="1:13" x14ac:dyDescent="0.25">
      <c r="C537" s="73">
        <v>42004</v>
      </c>
      <c r="D537" s="77" t="s">
        <v>216</v>
      </c>
      <c r="E537" s="67" t="s">
        <v>547</v>
      </c>
      <c r="F537" s="67" t="s">
        <v>441</v>
      </c>
      <c r="G537" s="75" t="s">
        <v>548</v>
      </c>
      <c r="H537" s="75" t="s">
        <v>171</v>
      </c>
      <c r="I537" s="67" t="s">
        <v>212</v>
      </c>
      <c r="J537" s="75" t="s">
        <v>51</v>
      </c>
      <c r="K537" s="67" t="s">
        <v>212</v>
      </c>
      <c r="L537" s="75" t="s">
        <v>33</v>
      </c>
      <c r="M537" s="76">
        <v>49868.18</v>
      </c>
    </row>
    <row r="538" spans="1:13" x14ac:dyDescent="0.25">
      <c r="C538" s="26">
        <v>42005</v>
      </c>
      <c r="D538" s="27" t="s">
        <v>216</v>
      </c>
      <c r="E538" s="28" t="s">
        <v>547</v>
      </c>
      <c r="F538" s="29" t="s">
        <v>557</v>
      </c>
      <c r="G538" s="30" t="s">
        <v>548</v>
      </c>
      <c r="H538" s="30" t="s">
        <v>171</v>
      </c>
      <c r="I538" s="29" t="s">
        <v>558</v>
      </c>
      <c r="J538" s="30" t="s">
        <v>559</v>
      </c>
      <c r="K538" s="44" t="s">
        <v>212</v>
      </c>
      <c r="L538" s="30" t="s">
        <v>52</v>
      </c>
      <c r="M538" s="63">
        <v>1313366</v>
      </c>
    </row>
    <row r="539" spans="1:13" x14ac:dyDescent="0.25">
      <c r="C539" s="26">
        <v>42005</v>
      </c>
      <c r="D539" s="27" t="s">
        <v>216</v>
      </c>
      <c r="E539" s="28" t="s">
        <v>547</v>
      </c>
      <c r="F539" s="29" t="s">
        <v>560</v>
      </c>
      <c r="G539" s="30" t="s">
        <v>548</v>
      </c>
      <c r="H539" s="30" t="s">
        <v>171</v>
      </c>
      <c r="I539" s="29" t="s">
        <v>561</v>
      </c>
      <c r="J539" s="30" t="s">
        <v>559</v>
      </c>
      <c r="K539" s="44" t="s">
        <v>212</v>
      </c>
      <c r="L539" s="30" t="s">
        <v>52</v>
      </c>
      <c r="M539" s="63">
        <v>113750</v>
      </c>
    </row>
    <row r="540" spans="1:13" ht="45" x14ac:dyDescent="0.25">
      <c r="C540" s="26">
        <v>42005</v>
      </c>
      <c r="D540" s="27" t="s">
        <v>216</v>
      </c>
      <c r="E540" s="28" t="s">
        <v>547</v>
      </c>
      <c r="F540" s="29" t="s">
        <v>562</v>
      </c>
      <c r="G540" s="30" t="s">
        <v>548</v>
      </c>
      <c r="H540" s="30" t="s">
        <v>171</v>
      </c>
      <c r="I540" s="29" t="s">
        <v>563</v>
      </c>
      <c r="J540" s="30" t="s">
        <v>559</v>
      </c>
      <c r="K540" s="44" t="s">
        <v>212</v>
      </c>
      <c r="L540" s="30" t="s">
        <v>52</v>
      </c>
      <c r="M540" s="63">
        <v>41800</v>
      </c>
    </row>
    <row r="541" spans="1:13" ht="30" x14ac:dyDescent="0.25">
      <c r="C541" s="26">
        <v>42005</v>
      </c>
      <c r="D541" s="27" t="s">
        <v>216</v>
      </c>
      <c r="E541" s="28" t="s">
        <v>547</v>
      </c>
      <c r="F541" s="29" t="s">
        <v>564</v>
      </c>
      <c r="G541" s="30" t="s">
        <v>548</v>
      </c>
      <c r="H541" s="30" t="s">
        <v>171</v>
      </c>
      <c r="I541" s="29" t="s">
        <v>565</v>
      </c>
      <c r="J541" s="30" t="s">
        <v>559</v>
      </c>
      <c r="K541" s="44" t="s">
        <v>212</v>
      </c>
      <c r="L541" s="30" t="s">
        <v>52</v>
      </c>
      <c r="M541" s="63">
        <v>26300</v>
      </c>
    </row>
    <row r="542" spans="1:13" ht="30" x14ac:dyDescent="0.25">
      <c r="C542" s="26">
        <v>42005</v>
      </c>
      <c r="D542" s="27" t="s">
        <v>216</v>
      </c>
      <c r="E542" s="28" t="s">
        <v>547</v>
      </c>
      <c r="F542" s="29" t="s">
        <v>566</v>
      </c>
      <c r="G542" s="30" t="s">
        <v>548</v>
      </c>
      <c r="H542" s="30" t="s">
        <v>171</v>
      </c>
      <c r="I542" s="29" t="s">
        <v>567</v>
      </c>
      <c r="J542" s="30" t="s">
        <v>559</v>
      </c>
      <c r="K542" s="44" t="s">
        <v>212</v>
      </c>
      <c r="L542" s="30" t="s">
        <v>52</v>
      </c>
      <c r="M542" s="63">
        <v>17500</v>
      </c>
    </row>
    <row r="543" spans="1:13" x14ac:dyDescent="0.25">
      <c r="C543" s="88">
        <v>42185</v>
      </c>
      <c r="D543" s="93" t="s">
        <v>216</v>
      </c>
      <c r="E543" s="90" t="s">
        <v>547</v>
      </c>
      <c r="F543" s="85" t="s">
        <v>659</v>
      </c>
      <c r="G543" s="91" t="s">
        <v>548</v>
      </c>
      <c r="H543" s="91" t="s">
        <v>171</v>
      </c>
      <c r="I543" s="85" t="s">
        <v>212</v>
      </c>
      <c r="J543" s="91" t="s">
        <v>51</v>
      </c>
      <c r="K543" s="85" t="s">
        <v>212</v>
      </c>
      <c r="L543" s="91" t="s">
        <v>33</v>
      </c>
      <c r="M543" s="92">
        <v>348594</v>
      </c>
    </row>
    <row r="544" spans="1:13" x14ac:dyDescent="0.25">
      <c r="C544" s="26"/>
      <c r="D544" s="27"/>
      <c r="E544" s="28"/>
      <c r="F544" s="29"/>
      <c r="G544" s="30"/>
      <c r="H544" s="30"/>
      <c r="I544" s="29"/>
      <c r="J544" s="30"/>
      <c r="K544" s="31"/>
      <c r="L544" s="31"/>
      <c r="M544" s="32"/>
    </row>
    <row r="545" spans="1:13" ht="21" x14ac:dyDescent="0.35">
      <c r="A545" s="33"/>
      <c r="B545" s="34" t="s">
        <v>187</v>
      </c>
      <c r="C545" s="35"/>
      <c r="D545" s="36"/>
      <c r="E545" s="37"/>
      <c r="F545" s="38"/>
      <c r="G545" s="39"/>
      <c r="H545" s="39"/>
      <c r="I545" s="40"/>
      <c r="J545" s="39"/>
      <c r="K545" s="41"/>
      <c r="L545" s="42" t="s">
        <v>2</v>
      </c>
      <c r="M545" s="43">
        <f>SUM(M547:M558)</f>
        <v>804664.16</v>
      </c>
    </row>
    <row r="546" spans="1:13" ht="37.5" x14ac:dyDescent="0.3">
      <c r="A546" s="19"/>
      <c r="B546" s="19"/>
      <c r="C546" s="20" t="s">
        <v>4</v>
      </c>
      <c r="D546" s="21" t="s">
        <v>5</v>
      </c>
      <c r="E546" s="22" t="s">
        <v>6</v>
      </c>
      <c r="F546" s="23" t="s">
        <v>7</v>
      </c>
      <c r="G546" s="24" t="s">
        <v>8</v>
      </c>
      <c r="H546" s="24" t="s">
        <v>9</v>
      </c>
      <c r="I546" s="23" t="s">
        <v>10</v>
      </c>
      <c r="J546" s="23" t="s">
        <v>11</v>
      </c>
      <c r="K546" s="24" t="s">
        <v>12</v>
      </c>
      <c r="L546" s="24" t="s">
        <v>13</v>
      </c>
      <c r="M546" s="25" t="s">
        <v>14</v>
      </c>
    </row>
    <row r="547" spans="1:13" ht="30" x14ac:dyDescent="0.25">
      <c r="C547" s="64">
        <v>41919</v>
      </c>
      <c r="D547" s="65">
        <v>15050</v>
      </c>
      <c r="E547" s="66" t="s">
        <v>365</v>
      </c>
      <c r="F547" s="67" t="s">
        <v>386</v>
      </c>
      <c r="G547" s="68" t="s">
        <v>387</v>
      </c>
      <c r="H547" s="68" t="s">
        <v>171</v>
      </c>
      <c r="I547" s="67" t="s">
        <v>388</v>
      </c>
      <c r="J547" s="68" t="s">
        <v>32</v>
      </c>
      <c r="K547" s="67" t="s">
        <v>212</v>
      </c>
      <c r="L547" s="68" t="s">
        <v>33</v>
      </c>
      <c r="M547" s="69">
        <v>106900</v>
      </c>
    </row>
    <row r="548" spans="1:13" ht="30" x14ac:dyDescent="0.25">
      <c r="C548" s="73">
        <v>42004</v>
      </c>
      <c r="D548" s="77" t="s">
        <v>216</v>
      </c>
      <c r="E548" s="67" t="s">
        <v>365</v>
      </c>
      <c r="F548" s="67" t="s">
        <v>568</v>
      </c>
      <c r="G548" s="75" t="s">
        <v>387</v>
      </c>
      <c r="H548" s="75" t="s">
        <v>171</v>
      </c>
      <c r="I548" s="67" t="s">
        <v>212</v>
      </c>
      <c r="J548" s="75" t="s">
        <v>51</v>
      </c>
      <c r="K548" s="67" t="s">
        <v>212</v>
      </c>
      <c r="L548" s="75" t="s">
        <v>415</v>
      </c>
      <c r="M548" s="76">
        <v>83190</v>
      </c>
    </row>
    <row r="549" spans="1:13" ht="30" x14ac:dyDescent="0.25">
      <c r="C549" s="73">
        <v>42004</v>
      </c>
      <c r="D549" s="77" t="s">
        <v>216</v>
      </c>
      <c r="E549" s="67" t="s">
        <v>365</v>
      </c>
      <c r="F549" s="67" t="s">
        <v>569</v>
      </c>
      <c r="G549" s="75" t="s">
        <v>387</v>
      </c>
      <c r="H549" s="75" t="s">
        <v>171</v>
      </c>
      <c r="I549" s="67" t="s">
        <v>212</v>
      </c>
      <c r="J549" s="75" t="s">
        <v>51</v>
      </c>
      <c r="K549" s="67" t="s">
        <v>212</v>
      </c>
      <c r="L549" s="75" t="s">
        <v>415</v>
      </c>
      <c r="M549" s="76">
        <v>84830</v>
      </c>
    </row>
    <row r="550" spans="1:13" ht="30" x14ac:dyDescent="0.25">
      <c r="C550" s="26">
        <v>42094</v>
      </c>
      <c r="D550" s="27" t="s">
        <v>216</v>
      </c>
      <c r="E550" s="28" t="s">
        <v>365</v>
      </c>
      <c r="F550" s="29" t="s">
        <v>630</v>
      </c>
      <c r="G550" s="30" t="s">
        <v>387</v>
      </c>
      <c r="H550" s="30" t="s">
        <v>171</v>
      </c>
      <c r="I550" s="29" t="s">
        <v>212</v>
      </c>
      <c r="J550" s="30" t="s">
        <v>51</v>
      </c>
      <c r="K550" s="44" t="s">
        <v>212</v>
      </c>
      <c r="L550" s="81" t="s">
        <v>415</v>
      </c>
      <c r="M550" s="32">
        <v>91075</v>
      </c>
    </row>
    <row r="551" spans="1:13" ht="30" x14ac:dyDescent="0.25">
      <c r="C551" s="26">
        <v>42094</v>
      </c>
      <c r="D551" s="27" t="s">
        <v>216</v>
      </c>
      <c r="E551" s="28" t="s">
        <v>365</v>
      </c>
      <c r="F551" s="29" t="s">
        <v>631</v>
      </c>
      <c r="G551" s="30" t="s">
        <v>387</v>
      </c>
      <c r="H551" s="30" t="s">
        <v>171</v>
      </c>
      <c r="I551" s="29" t="s">
        <v>212</v>
      </c>
      <c r="J551" s="30" t="s">
        <v>51</v>
      </c>
      <c r="K551" s="44" t="s">
        <v>212</v>
      </c>
      <c r="L551" s="81" t="s">
        <v>415</v>
      </c>
      <c r="M551" s="32">
        <v>23351</v>
      </c>
    </row>
    <row r="552" spans="1:13" ht="30" x14ac:dyDescent="0.25">
      <c r="C552" s="26">
        <v>42094</v>
      </c>
      <c r="D552" s="27" t="s">
        <v>216</v>
      </c>
      <c r="E552" s="28" t="s">
        <v>365</v>
      </c>
      <c r="F552" s="29" t="s">
        <v>632</v>
      </c>
      <c r="G552" s="30" t="s">
        <v>387</v>
      </c>
      <c r="H552" s="30" t="s">
        <v>171</v>
      </c>
      <c r="I552" s="29" t="s">
        <v>212</v>
      </c>
      <c r="J552" s="30" t="s">
        <v>51</v>
      </c>
      <c r="K552" s="44" t="s">
        <v>212</v>
      </c>
      <c r="L552" s="81" t="s">
        <v>415</v>
      </c>
      <c r="M552" s="32">
        <v>26042</v>
      </c>
    </row>
    <row r="553" spans="1:13" ht="30" x14ac:dyDescent="0.25">
      <c r="C553" s="26">
        <v>42094</v>
      </c>
      <c r="D553" s="27" t="s">
        <v>216</v>
      </c>
      <c r="E553" s="28" t="s">
        <v>365</v>
      </c>
      <c r="F553" s="29" t="s">
        <v>633</v>
      </c>
      <c r="G553" s="30" t="s">
        <v>387</v>
      </c>
      <c r="H553" s="30" t="s">
        <v>171</v>
      </c>
      <c r="I553" s="29" t="s">
        <v>212</v>
      </c>
      <c r="J553" s="30" t="s">
        <v>51</v>
      </c>
      <c r="K553" s="44" t="s">
        <v>212</v>
      </c>
      <c r="L553" s="81" t="s">
        <v>415</v>
      </c>
      <c r="M553" s="32">
        <v>32999</v>
      </c>
    </row>
    <row r="554" spans="1:13" ht="30" x14ac:dyDescent="0.25">
      <c r="C554" s="64">
        <v>42173</v>
      </c>
      <c r="D554" s="65">
        <v>15050</v>
      </c>
      <c r="E554" s="66" t="s">
        <v>365</v>
      </c>
      <c r="F554" s="67" t="s">
        <v>386</v>
      </c>
      <c r="G554" s="68" t="s">
        <v>387</v>
      </c>
      <c r="H554" s="68" t="s">
        <v>171</v>
      </c>
      <c r="I554" s="67" t="s">
        <v>388</v>
      </c>
      <c r="J554" s="68" t="s">
        <v>32</v>
      </c>
      <c r="K554" s="67" t="s">
        <v>212</v>
      </c>
      <c r="L554" s="68" t="s">
        <v>33</v>
      </c>
      <c r="M554" s="92">
        <v>74901</v>
      </c>
    </row>
    <row r="555" spans="1:13" x14ac:dyDescent="0.25">
      <c r="C555" s="88">
        <v>42167</v>
      </c>
      <c r="D555" s="89">
        <v>15216</v>
      </c>
      <c r="E555" s="90" t="s">
        <v>365</v>
      </c>
      <c r="F555" s="85" t="s">
        <v>749</v>
      </c>
      <c r="G555" s="91" t="s">
        <v>387</v>
      </c>
      <c r="H555" s="91" t="s">
        <v>171</v>
      </c>
      <c r="I555" s="85" t="s">
        <v>368</v>
      </c>
      <c r="J555" s="91" t="s">
        <v>22</v>
      </c>
      <c r="K555" s="85" t="s">
        <v>212</v>
      </c>
      <c r="L555" s="91" t="s">
        <v>470</v>
      </c>
      <c r="M555" s="92">
        <v>73500</v>
      </c>
    </row>
    <row r="556" spans="1:13" x14ac:dyDescent="0.25">
      <c r="C556" s="88">
        <v>42185</v>
      </c>
      <c r="D556" s="93" t="s">
        <v>216</v>
      </c>
      <c r="E556" s="90" t="s">
        <v>365</v>
      </c>
      <c r="F556" s="85" t="s">
        <v>750</v>
      </c>
      <c r="G556" s="91" t="s">
        <v>387</v>
      </c>
      <c r="H556" s="91" t="s">
        <v>171</v>
      </c>
      <c r="I556" s="85" t="s">
        <v>212</v>
      </c>
      <c r="J556" s="91" t="s">
        <v>51</v>
      </c>
      <c r="K556" s="85" t="s">
        <v>212</v>
      </c>
      <c r="L556" s="91" t="s">
        <v>415</v>
      </c>
      <c r="M556" s="92">
        <v>159534</v>
      </c>
    </row>
    <row r="557" spans="1:13" ht="30" x14ac:dyDescent="0.25">
      <c r="C557" s="88">
        <v>42185</v>
      </c>
      <c r="D557" s="93" t="s">
        <v>216</v>
      </c>
      <c r="E557" s="90" t="s">
        <v>365</v>
      </c>
      <c r="F557" s="85" t="s">
        <v>751</v>
      </c>
      <c r="G557" s="91" t="s">
        <v>387</v>
      </c>
      <c r="H557" s="91" t="s">
        <v>171</v>
      </c>
      <c r="I557" s="85" t="s">
        <v>212</v>
      </c>
      <c r="J557" s="91" t="s">
        <v>51</v>
      </c>
      <c r="K557" s="85" t="s">
        <v>212</v>
      </c>
      <c r="L557" s="91" t="s">
        <v>415</v>
      </c>
      <c r="M557" s="92">
        <v>48342.16</v>
      </c>
    </row>
    <row r="558" spans="1:13" x14ac:dyDescent="0.25">
      <c r="C558" s="26"/>
      <c r="D558" s="27"/>
      <c r="E558" s="28"/>
      <c r="F558" s="29"/>
      <c r="G558" s="30"/>
      <c r="H558" s="30"/>
      <c r="I558" s="29"/>
      <c r="J558" s="30"/>
      <c r="K558" s="31"/>
      <c r="L558" s="31"/>
      <c r="M558" s="32"/>
    </row>
    <row r="559" spans="1:13" ht="21" x14ac:dyDescent="0.35">
      <c r="A559" s="33"/>
      <c r="B559" s="34" t="s">
        <v>188</v>
      </c>
      <c r="C559" s="35"/>
      <c r="D559" s="36"/>
      <c r="E559" s="37"/>
      <c r="F559" s="38"/>
      <c r="G559" s="39"/>
      <c r="H559" s="39"/>
      <c r="I559" s="40"/>
      <c r="J559" s="39"/>
      <c r="K559" s="41"/>
      <c r="L559" s="42" t="s">
        <v>2</v>
      </c>
      <c r="M559" s="43">
        <f>SUM(M561:M572)</f>
        <v>571991.99</v>
      </c>
    </row>
    <row r="560" spans="1:13" ht="37.5" x14ac:dyDescent="0.3">
      <c r="A560" s="19"/>
      <c r="B560" s="19"/>
      <c r="C560" s="20" t="s">
        <v>4</v>
      </c>
      <c r="D560" s="21" t="s">
        <v>5</v>
      </c>
      <c r="E560" s="22" t="s">
        <v>6</v>
      </c>
      <c r="F560" s="23" t="s">
        <v>7</v>
      </c>
      <c r="G560" s="24" t="s">
        <v>8</v>
      </c>
      <c r="H560" s="24" t="s">
        <v>9</v>
      </c>
      <c r="I560" s="23" t="s">
        <v>10</v>
      </c>
      <c r="J560" s="23" t="s">
        <v>11</v>
      </c>
      <c r="K560" s="24" t="s">
        <v>12</v>
      </c>
      <c r="L560" s="24" t="s">
        <v>13</v>
      </c>
      <c r="M560" s="25" t="s">
        <v>14</v>
      </c>
    </row>
    <row r="561" spans="1:13" ht="30" x14ac:dyDescent="0.25">
      <c r="C561" s="26">
        <v>41862</v>
      </c>
      <c r="D561" s="27" t="s">
        <v>189</v>
      </c>
      <c r="E561" s="28" t="s">
        <v>190</v>
      </c>
      <c r="F561" s="29" t="s">
        <v>191</v>
      </c>
      <c r="G561" s="30" t="s">
        <v>192</v>
      </c>
      <c r="H561" s="30" t="s">
        <v>171</v>
      </c>
      <c r="I561" s="29" t="s">
        <v>133</v>
      </c>
      <c r="J561" s="30" t="s">
        <v>32</v>
      </c>
      <c r="K561" s="31" t="s">
        <v>50</v>
      </c>
      <c r="L561" s="31" t="s">
        <v>52</v>
      </c>
      <c r="M561" s="32">
        <v>42000</v>
      </c>
    </row>
    <row r="562" spans="1:13" x14ac:dyDescent="0.25">
      <c r="C562" s="26">
        <v>41912</v>
      </c>
      <c r="D562" s="27" t="s">
        <v>216</v>
      </c>
      <c r="E562" s="28" t="s">
        <v>362</v>
      </c>
      <c r="F562" s="29" t="s">
        <v>217</v>
      </c>
      <c r="G562" s="30" t="s">
        <v>192</v>
      </c>
      <c r="H562" s="30" t="s">
        <v>171</v>
      </c>
      <c r="I562" s="29" t="s">
        <v>212</v>
      </c>
      <c r="J562" s="30" t="s">
        <v>51</v>
      </c>
      <c r="K562" s="44" t="s">
        <v>212</v>
      </c>
      <c r="L562" s="30" t="s">
        <v>33</v>
      </c>
      <c r="M562" s="63">
        <v>5548</v>
      </c>
    </row>
    <row r="563" spans="1:13" x14ac:dyDescent="0.25">
      <c r="C563" s="26">
        <v>41912</v>
      </c>
      <c r="D563" s="27" t="s">
        <v>216</v>
      </c>
      <c r="E563" s="28" t="s">
        <v>362</v>
      </c>
      <c r="F563" s="29" t="s">
        <v>217</v>
      </c>
      <c r="G563" s="30" t="s">
        <v>192</v>
      </c>
      <c r="H563" s="30" t="s">
        <v>171</v>
      </c>
      <c r="I563" s="29" t="s">
        <v>212</v>
      </c>
      <c r="J563" s="30" t="s">
        <v>51</v>
      </c>
      <c r="K563" s="44" t="s">
        <v>212</v>
      </c>
      <c r="L563" s="30" t="s">
        <v>33</v>
      </c>
      <c r="M563" s="63">
        <v>10</v>
      </c>
    </row>
    <row r="564" spans="1:13" x14ac:dyDescent="0.25">
      <c r="C564" s="73">
        <v>42004</v>
      </c>
      <c r="D564" s="77" t="s">
        <v>216</v>
      </c>
      <c r="E564" s="67" t="s">
        <v>362</v>
      </c>
      <c r="F564" s="67" t="s">
        <v>441</v>
      </c>
      <c r="G564" s="75" t="s">
        <v>192</v>
      </c>
      <c r="H564" s="75" t="s">
        <v>171</v>
      </c>
      <c r="I564" s="67" t="s">
        <v>212</v>
      </c>
      <c r="J564" s="75" t="s">
        <v>51</v>
      </c>
      <c r="K564" s="67" t="s">
        <v>212</v>
      </c>
      <c r="L564" s="75" t="s">
        <v>33</v>
      </c>
      <c r="M564" s="76">
        <v>2374</v>
      </c>
    </row>
    <row r="565" spans="1:13" x14ac:dyDescent="0.25">
      <c r="C565" s="73">
        <v>42004</v>
      </c>
      <c r="D565" s="77" t="s">
        <v>216</v>
      </c>
      <c r="E565" s="67" t="s">
        <v>362</v>
      </c>
      <c r="F565" s="67" t="s">
        <v>441</v>
      </c>
      <c r="G565" s="75" t="s">
        <v>192</v>
      </c>
      <c r="H565" s="75" t="s">
        <v>171</v>
      </c>
      <c r="I565" s="67" t="s">
        <v>212</v>
      </c>
      <c r="J565" s="75" t="s">
        <v>51</v>
      </c>
      <c r="K565" s="67" t="s">
        <v>212</v>
      </c>
      <c r="L565" s="75" t="s">
        <v>33</v>
      </c>
      <c r="M565" s="76">
        <v>260</v>
      </c>
    </row>
    <row r="566" spans="1:13" x14ac:dyDescent="0.25">
      <c r="C566" s="26">
        <v>42094</v>
      </c>
      <c r="D566" s="27" t="s">
        <v>216</v>
      </c>
      <c r="E566" s="28" t="s">
        <v>362</v>
      </c>
      <c r="F566" s="29" t="s">
        <v>574</v>
      </c>
      <c r="G566" s="30" t="s">
        <v>192</v>
      </c>
      <c r="H566" s="30" t="s">
        <v>171</v>
      </c>
      <c r="I566" s="29" t="s">
        <v>212</v>
      </c>
      <c r="J566" s="30" t="s">
        <v>51</v>
      </c>
      <c r="K566" s="44" t="s">
        <v>212</v>
      </c>
      <c r="L566" s="30" t="s">
        <v>33</v>
      </c>
      <c r="M566" s="32">
        <v>7298</v>
      </c>
    </row>
    <row r="567" spans="1:13" x14ac:dyDescent="0.25">
      <c r="C567" s="26">
        <v>42094</v>
      </c>
      <c r="D567" s="27" t="s">
        <v>216</v>
      </c>
      <c r="E567" s="28" t="s">
        <v>362</v>
      </c>
      <c r="F567" s="29" t="s">
        <v>574</v>
      </c>
      <c r="G567" s="30" t="s">
        <v>192</v>
      </c>
      <c r="H567" s="30" t="s">
        <v>171</v>
      </c>
      <c r="I567" s="29" t="s">
        <v>212</v>
      </c>
      <c r="J567" s="30" t="s">
        <v>51</v>
      </c>
      <c r="K567" s="44" t="s">
        <v>212</v>
      </c>
      <c r="L567" s="30" t="s">
        <v>33</v>
      </c>
      <c r="M567" s="32">
        <v>1040</v>
      </c>
    </row>
    <row r="568" spans="1:13" ht="30" x14ac:dyDescent="0.25">
      <c r="C568" s="83">
        <v>42100</v>
      </c>
      <c r="D568" s="84">
        <v>15156</v>
      </c>
      <c r="E568" s="85" t="s">
        <v>362</v>
      </c>
      <c r="F568" s="85" t="s">
        <v>752</v>
      </c>
      <c r="G568" s="86" t="s">
        <v>192</v>
      </c>
      <c r="H568" s="86" t="s">
        <v>171</v>
      </c>
      <c r="I568" s="85" t="s">
        <v>753</v>
      </c>
      <c r="J568" s="86" t="s">
        <v>22</v>
      </c>
      <c r="K568" s="85" t="s">
        <v>718</v>
      </c>
      <c r="L568" s="86" t="s">
        <v>52</v>
      </c>
      <c r="M568" s="87">
        <v>21318.99</v>
      </c>
    </row>
    <row r="569" spans="1:13" ht="30" x14ac:dyDescent="0.25">
      <c r="C569" s="83">
        <v>42152</v>
      </c>
      <c r="D569" s="84">
        <v>15208</v>
      </c>
      <c r="E569" s="85" t="s">
        <v>362</v>
      </c>
      <c r="F569" s="85" t="s">
        <v>754</v>
      </c>
      <c r="G569" s="86" t="s">
        <v>192</v>
      </c>
      <c r="H569" s="86" t="s">
        <v>171</v>
      </c>
      <c r="I569" s="85" t="s">
        <v>753</v>
      </c>
      <c r="J569" s="86" t="s">
        <v>22</v>
      </c>
      <c r="K569" s="85" t="s">
        <v>718</v>
      </c>
      <c r="L569" s="86" t="s">
        <v>52</v>
      </c>
      <c r="M569" s="87">
        <v>96979</v>
      </c>
    </row>
    <row r="570" spans="1:13" ht="30" x14ac:dyDescent="0.25">
      <c r="C570" s="88">
        <v>42171</v>
      </c>
      <c r="D570" s="89">
        <v>15215</v>
      </c>
      <c r="E570" s="90" t="s">
        <v>362</v>
      </c>
      <c r="F570" s="85" t="s">
        <v>755</v>
      </c>
      <c r="G570" s="91" t="s">
        <v>192</v>
      </c>
      <c r="H570" s="91" t="s">
        <v>171</v>
      </c>
      <c r="I570" s="85" t="s">
        <v>753</v>
      </c>
      <c r="J570" s="91" t="s">
        <v>22</v>
      </c>
      <c r="K570" s="85" t="s">
        <v>718</v>
      </c>
      <c r="L570" s="91" t="s">
        <v>52</v>
      </c>
      <c r="M570" s="92">
        <v>387820</v>
      </c>
    </row>
    <row r="571" spans="1:13" x14ac:dyDescent="0.25">
      <c r="C571" s="88">
        <v>42185</v>
      </c>
      <c r="D571" s="93" t="s">
        <v>216</v>
      </c>
      <c r="E571" s="90" t="s">
        <v>362</v>
      </c>
      <c r="F571" s="85" t="s">
        <v>659</v>
      </c>
      <c r="G571" s="91" t="s">
        <v>192</v>
      </c>
      <c r="H571" s="91" t="s">
        <v>171</v>
      </c>
      <c r="I571" s="85" t="s">
        <v>212</v>
      </c>
      <c r="J571" s="91" t="s">
        <v>51</v>
      </c>
      <c r="K571" s="85" t="s">
        <v>212</v>
      </c>
      <c r="L571" s="91" t="s">
        <v>33</v>
      </c>
      <c r="M571" s="92">
        <v>7344</v>
      </c>
    </row>
    <row r="572" spans="1:13" x14ac:dyDescent="0.25">
      <c r="C572" s="26"/>
      <c r="D572" s="27"/>
      <c r="E572" s="28"/>
      <c r="F572" s="29"/>
      <c r="G572" s="30"/>
      <c r="H572" s="30"/>
      <c r="I572" s="29"/>
      <c r="J572" s="30"/>
      <c r="K572" s="31"/>
      <c r="L572" s="31"/>
      <c r="M572" s="32"/>
    </row>
    <row r="573" spans="1:13" ht="21" x14ac:dyDescent="0.35">
      <c r="A573" s="33"/>
      <c r="B573" s="34" t="s">
        <v>193</v>
      </c>
      <c r="C573" s="35"/>
      <c r="D573" s="36"/>
      <c r="E573" s="37"/>
      <c r="F573" s="38"/>
      <c r="G573" s="39"/>
      <c r="H573" s="39"/>
      <c r="I573" s="40"/>
      <c r="J573" s="39"/>
      <c r="K573" s="41"/>
      <c r="L573" s="42" t="s">
        <v>2</v>
      </c>
      <c r="M573" s="43">
        <f>SUM(M575:M583)</f>
        <v>198272.66999999998</v>
      </c>
    </row>
    <row r="574" spans="1:13" ht="37.5" x14ac:dyDescent="0.3">
      <c r="A574" s="19"/>
      <c r="B574" s="19"/>
      <c r="C574" s="20" t="s">
        <v>4</v>
      </c>
      <c r="D574" s="21" t="s">
        <v>5</v>
      </c>
      <c r="E574" s="22" t="s">
        <v>6</v>
      </c>
      <c r="F574" s="23" t="s">
        <v>7</v>
      </c>
      <c r="G574" s="24" t="s">
        <v>8</v>
      </c>
      <c r="H574" s="24" t="s">
        <v>9</v>
      </c>
      <c r="I574" s="23" t="s">
        <v>10</v>
      </c>
      <c r="J574" s="23" t="s">
        <v>11</v>
      </c>
      <c r="K574" s="24" t="s">
        <v>12</v>
      </c>
      <c r="L574" s="24" t="s">
        <v>13</v>
      </c>
      <c r="M574" s="25" t="s">
        <v>14</v>
      </c>
    </row>
    <row r="575" spans="1:13" x14ac:dyDescent="0.25">
      <c r="C575" s="26">
        <v>41912</v>
      </c>
      <c r="D575" s="27" t="s">
        <v>216</v>
      </c>
      <c r="E575" s="28" t="s">
        <v>389</v>
      </c>
      <c r="F575" s="29" t="s">
        <v>217</v>
      </c>
      <c r="G575" s="30" t="s">
        <v>390</v>
      </c>
      <c r="H575" s="30" t="s">
        <v>171</v>
      </c>
      <c r="I575" s="29" t="s">
        <v>212</v>
      </c>
      <c r="J575" s="30" t="s">
        <v>51</v>
      </c>
      <c r="K575" s="44" t="s">
        <v>212</v>
      </c>
      <c r="L575" s="30" t="s">
        <v>33</v>
      </c>
      <c r="M575" s="63">
        <v>11525</v>
      </c>
    </row>
    <row r="576" spans="1:13" x14ac:dyDescent="0.25">
      <c r="C576" s="26">
        <v>41912</v>
      </c>
      <c r="D576" s="27" t="s">
        <v>216</v>
      </c>
      <c r="E576" s="28" t="s">
        <v>389</v>
      </c>
      <c r="F576" s="29" t="s">
        <v>217</v>
      </c>
      <c r="G576" s="30" t="s">
        <v>390</v>
      </c>
      <c r="H576" s="30" t="s">
        <v>171</v>
      </c>
      <c r="I576" s="29" t="s">
        <v>212</v>
      </c>
      <c r="J576" s="30" t="s">
        <v>51</v>
      </c>
      <c r="K576" s="44" t="s">
        <v>212</v>
      </c>
      <c r="L576" s="30" t="s">
        <v>33</v>
      </c>
      <c r="M576" s="63">
        <v>410</v>
      </c>
    </row>
    <row r="577" spans="1:13" x14ac:dyDescent="0.25">
      <c r="C577" s="73">
        <v>42004</v>
      </c>
      <c r="D577" s="77" t="s">
        <v>216</v>
      </c>
      <c r="E577" s="67" t="s">
        <v>389</v>
      </c>
      <c r="F577" s="67" t="s">
        <v>441</v>
      </c>
      <c r="G577" s="75" t="s">
        <v>390</v>
      </c>
      <c r="H577" s="75" t="s">
        <v>171</v>
      </c>
      <c r="I577" s="67" t="s">
        <v>212</v>
      </c>
      <c r="J577" s="75" t="s">
        <v>51</v>
      </c>
      <c r="K577" s="67" t="s">
        <v>212</v>
      </c>
      <c r="L577" s="75" t="s">
        <v>33</v>
      </c>
      <c r="M577" s="76">
        <v>28442.55</v>
      </c>
    </row>
    <row r="578" spans="1:13" x14ac:dyDescent="0.25">
      <c r="C578" s="73">
        <v>42004</v>
      </c>
      <c r="D578" s="77" t="s">
        <v>216</v>
      </c>
      <c r="E578" s="67" t="s">
        <v>389</v>
      </c>
      <c r="F578" s="67" t="s">
        <v>441</v>
      </c>
      <c r="G578" s="75" t="s">
        <v>390</v>
      </c>
      <c r="H578" s="75" t="s">
        <v>171</v>
      </c>
      <c r="I578" s="67" t="s">
        <v>212</v>
      </c>
      <c r="J578" s="75" t="s">
        <v>51</v>
      </c>
      <c r="K578" s="67" t="s">
        <v>212</v>
      </c>
      <c r="L578" s="75" t="s">
        <v>33</v>
      </c>
      <c r="M578" s="76">
        <v>40</v>
      </c>
    </row>
    <row r="579" spans="1:13" ht="30" x14ac:dyDescent="0.25">
      <c r="C579" s="26">
        <v>42080</v>
      </c>
      <c r="D579" s="27" t="s">
        <v>634</v>
      </c>
      <c r="E579" s="28" t="s">
        <v>389</v>
      </c>
      <c r="F579" s="29" t="s">
        <v>635</v>
      </c>
      <c r="G579" s="30" t="s">
        <v>390</v>
      </c>
      <c r="H579" s="30" t="s">
        <v>171</v>
      </c>
      <c r="I579" s="29" t="s">
        <v>260</v>
      </c>
      <c r="J579" s="30" t="s">
        <v>22</v>
      </c>
      <c r="K579" s="44" t="s">
        <v>636</v>
      </c>
      <c r="L579" s="30" t="s">
        <v>33</v>
      </c>
      <c r="M579" s="80">
        <v>76500.59</v>
      </c>
    </row>
    <row r="580" spans="1:13" x14ac:dyDescent="0.25">
      <c r="C580" s="26">
        <v>42094</v>
      </c>
      <c r="D580" s="27" t="s">
        <v>216</v>
      </c>
      <c r="E580" s="28" t="s">
        <v>389</v>
      </c>
      <c r="F580" s="29" t="s">
        <v>574</v>
      </c>
      <c r="G580" s="30" t="s">
        <v>390</v>
      </c>
      <c r="H580" s="30" t="s">
        <v>171</v>
      </c>
      <c r="I580" s="29" t="s">
        <v>212</v>
      </c>
      <c r="J580" s="30" t="s">
        <v>51</v>
      </c>
      <c r="K580" s="44" t="s">
        <v>212</v>
      </c>
      <c r="L580" s="30" t="s">
        <v>33</v>
      </c>
      <c r="M580" s="32">
        <v>26783.53</v>
      </c>
    </row>
    <row r="581" spans="1:13" x14ac:dyDescent="0.25">
      <c r="C581" s="88">
        <v>42185</v>
      </c>
      <c r="D581" s="93" t="s">
        <v>216</v>
      </c>
      <c r="E581" s="90" t="s">
        <v>389</v>
      </c>
      <c r="F581" s="85" t="s">
        <v>659</v>
      </c>
      <c r="G581" s="91" t="s">
        <v>390</v>
      </c>
      <c r="H581" s="91" t="s">
        <v>171</v>
      </c>
      <c r="I581" s="85" t="s">
        <v>212</v>
      </c>
      <c r="J581" s="91" t="s">
        <v>51</v>
      </c>
      <c r="K581" s="85" t="s">
        <v>212</v>
      </c>
      <c r="L581" s="91" t="s">
        <v>33</v>
      </c>
      <c r="M581" s="92">
        <v>53951</v>
      </c>
    </row>
    <row r="582" spans="1:13" x14ac:dyDescent="0.25">
      <c r="C582" s="88">
        <v>42185</v>
      </c>
      <c r="D582" s="93" t="s">
        <v>216</v>
      </c>
      <c r="E582" s="90" t="s">
        <v>389</v>
      </c>
      <c r="F582" s="85" t="s">
        <v>659</v>
      </c>
      <c r="G582" s="91" t="s">
        <v>390</v>
      </c>
      <c r="H582" s="91" t="s">
        <v>171</v>
      </c>
      <c r="I582" s="85" t="s">
        <v>212</v>
      </c>
      <c r="J582" s="91" t="s">
        <v>51</v>
      </c>
      <c r="K582" s="85" t="s">
        <v>212</v>
      </c>
      <c r="L582" s="91" t="s">
        <v>33</v>
      </c>
      <c r="M582" s="92">
        <v>620</v>
      </c>
    </row>
    <row r="583" spans="1:13" x14ac:dyDescent="0.25">
      <c r="C583" s="26"/>
      <c r="D583" s="27"/>
      <c r="E583" s="28"/>
      <c r="F583" s="29"/>
      <c r="G583" s="30"/>
      <c r="H583" s="30"/>
      <c r="I583" s="29"/>
      <c r="J583" s="30"/>
      <c r="K583" s="31"/>
      <c r="L583" s="31"/>
      <c r="M583" s="32"/>
    </row>
    <row r="584" spans="1:13" s="62" customFormat="1" ht="31.5" customHeight="1" x14ac:dyDescent="0.35">
      <c r="A584" s="51" t="s">
        <v>194</v>
      </c>
      <c r="B584" s="51"/>
      <c r="C584" s="52"/>
      <c r="D584" s="53"/>
      <c r="E584" s="54"/>
      <c r="F584" s="55"/>
      <c r="G584" s="56"/>
      <c r="H584" s="56"/>
      <c r="I584" s="57"/>
      <c r="J584" s="56"/>
      <c r="K584" s="58"/>
      <c r="L584" s="59" t="s">
        <v>2</v>
      </c>
      <c r="M584" s="60">
        <f>M585+M612+M618</f>
        <v>535972.4</v>
      </c>
    </row>
    <row r="585" spans="1:13" ht="21" x14ac:dyDescent="0.35">
      <c r="B585" s="34" t="s">
        <v>194</v>
      </c>
      <c r="C585" s="35"/>
      <c r="D585" s="36"/>
      <c r="E585" s="37"/>
      <c r="F585" s="38"/>
      <c r="G585" s="39"/>
      <c r="H585" s="39"/>
      <c r="I585" s="40"/>
      <c r="J585" s="39"/>
      <c r="K585" s="41"/>
      <c r="L585" s="42" t="s">
        <v>2</v>
      </c>
      <c r="M585" s="43">
        <f>SUM(M587:M611)</f>
        <v>435231.4</v>
      </c>
    </row>
    <row r="586" spans="1:13" ht="37.5" x14ac:dyDescent="0.3">
      <c r="A586" s="19"/>
      <c r="B586" s="19"/>
      <c r="C586" s="20" t="s">
        <v>4</v>
      </c>
      <c r="D586" s="21" t="s">
        <v>5</v>
      </c>
      <c r="E586" s="22" t="s">
        <v>6</v>
      </c>
      <c r="F586" s="23" t="s">
        <v>7</v>
      </c>
      <c r="G586" s="24" t="s">
        <v>8</v>
      </c>
      <c r="H586" s="24" t="s">
        <v>9</v>
      </c>
      <c r="I586" s="23" t="s">
        <v>10</v>
      </c>
      <c r="J586" s="23" t="s">
        <v>11</v>
      </c>
      <c r="K586" s="24" t="s">
        <v>12</v>
      </c>
      <c r="L586" s="24" t="s">
        <v>13</v>
      </c>
      <c r="M586" s="25" t="s">
        <v>14</v>
      </c>
    </row>
    <row r="587" spans="1:13" ht="30" x14ac:dyDescent="0.25">
      <c r="C587" s="26">
        <v>41883</v>
      </c>
      <c r="D587" s="27">
        <v>15039</v>
      </c>
      <c r="E587" s="28" t="s">
        <v>391</v>
      </c>
      <c r="F587" s="29" t="s">
        <v>392</v>
      </c>
      <c r="G587" s="30" t="s">
        <v>393</v>
      </c>
      <c r="H587" s="30" t="s">
        <v>148</v>
      </c>
      <c r="I587" s="29" t="s">
        <v>394</v>
      </c>
      <c r="J587" s="30" t="s">
        <v>22</v>
      </c>
      <c r="K587" s="44" t="s">
        <v>212</v>
      </c>
      <c r="L587" s="30" t="s">
        <v>24</v>
      </c>
      <c r="M587" s="63">
        <v>40784</v>
      </c>
    </row>
    <row r="588" spans="1:13" ht="30" x14ac:dyDescent="0.25">
      <c r="C588" s="26">
        <v>41883</v>
      </c>
      <c r="D588" s="27">
        <v>15039</v>
      </c>
      <c r="E588" s="28" t="s">
        <v>395</v>
      </c>
      <c r="F588" s="29" t="s">
        <v>392</v>
      </c>
      <c r="G588" s="30" t="s">
        <v>393</v>
      </c>
      <c r="H588" s="30" t="s">
        <v>148</v>
      </c>
      <c r="I588" s="29" t="s">
        <v>394</v>
      </c>
      <c r="J588" s="30" t="s">
        <v>22</v>
      </c>
      <c r="K588" s="44" t="s">
        <v>212</v>
      </c>
      <c r="L588" s="30" t="s">
        <v>24</v>
      </c>
      <c r="M588" s="63">
        <v>39584</v>
      </c>
    </row>
    <row r="589" spans="1:13" x14ac:dyDescent="0.25">
      <c r="C589" s="26">
        <v>41912</v>
      </c>
      <c r="D589" s="27" t="s">
        <v>216</v>
      </c>
      <c r="E589" s="28" t="s">
        <v>396</v>
      </c>
      <c r="F589" s="29" t="s">
        <v>217</v>
      </c>
      <c r="G589" s="30" t="s">
        <v>393</v>
      </c>
      <c r="H589" s="30" t="s">
        <v>148</v>
      </c>
      <c r="I589" s="29" t="s">
        <v>212</v>
      </c>
      <c r="J589" s="30" t="s">
        <v>51</v>
      </c>
      <c r="K589" s="44" t="s">
        <v>212</v>
      </c>
      <c r="L589" s="30" t="s">
        <v>33</v>
      </c>
      <c r="M589" s="63">
        <v>16099</v>
      </c>
    </row>
    <row r="590" spans="1:13" x14ac:dyDescent="0.25">
      <c r="C590" s="26">
        <v>41912</v>
      </c>
      <c r="D590" s="27" t="s">
        <v>216</v>
      </c>
      <c r="E590" s="28" t="s">
        <v>396</v>
      </c>
      <c r="F590" s="29" t="s">
        <v>217</v>
      </c>
      <c r="G590" s="30" t="s">
        <v>393</v>
      </c>
      <c r="H590" s="30" t="s">
        <v>148</v>
      </c>
      <c r="I590" s="29" t="s">
        <v>212</v>
      </c>
      <c r="J590" s="30" t="s">
        <v>51</v>
      </c>
      <c r="K590" s="44" t="s">
        <v>212</v>
      </c>
      <c r="L590" s="30" t="s">
        <v>33</v>
      </c>
      <c r="M590" s="63">
        <v>1165</v>
      </c>
    </row>
    <row r="591" spans="1:13" x14ac:dyDescent="0.25">
      <c r="C591" s="26">
        <v>41912</v>
      </c>
      <c r="D591" s="27" t="s">
        <v>216</v>
      </c>
      <c r="E591" s="28" t="s">
        <v>396</v>
      </c>
      <c r="F591" s="29" t="s">
        <v>217</v>
      </c>
      <c r="G591" s="30" t="s">
        <v>393</v>
      </c>
      <c r="H591" s="30" t="s">
        <v>148</v>
      </c>
      <c r="I591" s="29" t="s">
        <v>212</v>
      </c>
      <c r="J591" s="30" t="s">
        <v>51</v>
      </c>
      <c r="K591" s="44" t="s">
        <v>212</v>
      </c>
      <c r="L591" s="30" t="s">
        <v>33</v>
      </c>
      <c r="M591" s="63">
        <v>5550.5</v>
      </c>
    </row>
    <row r="592" spans="1:13" ht="30" x14ac:dyDescent="0.25">
      <c r="C592" s="26">
        <v>41883</v>
      </c>
      <c r="D592" s="27">
        <v>15039</v>
      </c>
      <c r="E592" s="28" t="s">
        <v>397</v>
      </c>
      <c r="F592" s="29" t="s">
        <v>392</v>
      </c>
      <c r="G592" s="30" t="s">
        <v>393</v>
      </c>
      <c r="H592" s="30" t="s">
        <v>148</v>
      </c>
      <c r="I592" s="29" t="s">
        <v>394</v>
      </c>
      <c r="J592" s="30" t="s">
        <v>22</v>
      </c>
      <c r="K592" s="44" t="s">
        <v>212</v>
      </c>
      <c r="L592" s="30" t="s">
        <v>24</v>
      </c>
      <c r="M592" s="63">
        <v>39584</v>
      </c>
    </row>
    <row r="593" spans="3:13" ht="30" x14ac:dyDescent="0.25">
      <c r="C593" s="64">
        <v>41914</v>
      </c>
      <c r="D593" s="65">
        <v>15060</v>
      </c>
      <c r="E593" s="66" t="s">
        <v>398</v>
      </c>
      <c r="F593" s="67" t="s">
        <v>399</v>
      </c>
      <c r="G593" s="68" t="s">
        <v>393</v>
      </c>
      <c r="H593" s="68" t="s">
        <v>148</v>
      </c>
      <c r="I593" s="67" t="s">
        <v>394</v>
      </c>
      <c r="J593" s="68" t="s">
        <v>22</v>
      </c>
      <c r="K593" s="67" t="s">
        <v>212</v>
      </c>
      <c r="L593" s="68" t="s">
        <v>24</v>
      </c>
      <c r="M593" s="69">
        <v>49492</v>
      </c>
    </row>
    <row r="594" spans="3:13" x14ac:dyDescent="0.25">
      <c r="C594" s="73">
        <v>42004</v>
      </c>
      <c r="D594" s="77" t="s">
        <v>216</v>
      </c>
      <c r="E594" s="67" t="s">
        <v>396</v>
      </c>
      <c r="F594" s="67" t="s">
        <v>441</v>
      </c>
      <c r="G594" s="75" t="s">
        <v>393</v>
      </c>
      <c r="H594" s="75" t="s">
        <v>148</v>
      </c>
      <c r="I594" s="67" t="s">
        <v>212</v>
      </c>
      <c r="J594" s="75" t="s">
        <v>51</v>
      </c>
      <c r="K594" s="67" t="s">
        <v>212</v>
      </c>
      <c r="L594" s="75" t="s">
        <v>33</v>
      </c>
      <c r="M594" s="76">
        <v>294</v>
      </c>
    </row>
    <row r="595" spans="3:13" x14ac:dyDescent="0.25">
      <c r="C595" s="73">
        <v>42004</v>
      </c>
      <c r="D595" s="77" t="s">
        <v>216</v>
      </c>
      <c r="E595" s="67" t="s">
        <v>396</v>
      </c>
      <c r="F595" s="67" t="s">
        <v>441</v>
      </c>
      <c r="G595" s="75" t="s">
        <v>393</v>
      </c>
      <c r="H595" s="75" t="s">
        <v>148</v>
      </c>
      <c r="I595" s="67" t="s">
        <v>212</v>
      </c>
      <c r="J595" s="75" t="s">
        <v>51</v>
      </c>
      <c r="K595" s="67" t="s">
        <v>212</v>
      </c>
      <c r="L595" s="75" t="s">
        <v>33</v>
      </c>
      <c r="M595" s="76">
        <v>25.089999999999996</v>
      </c>
    </row>
    <row r="596" spans="3:13" x14ac:dyDescent="0.25">
      <c r="C596" s="73">
        <v>42004</v>
      </c>
      <c r="D596" s="77" t="s">
        <v>216</v>
      </c>
      <c r="E596" s="67" t="s">
        <v>396</v>
      </c>
      <c r="F596" s="67" t="s">
        <v>441</v>
      </c>
      <c r="G596" s="75" t="s">
        <v>393</v>
      </c>
      <c r="H596" s="75" t="s">
        <v>148</v>
      </c>
      <c r="I596" s="67" t="s">
        <v>212</v>
      </c>
      <c r="J596" s="75" t="s">
        <v>51</v>
      </c>
      <c r="K596" s="67" t="s">
        <v>212</v>
      </c>
      <c r="L596" s="75" t="s">
        <v>33</v>
      </c>
      <c r="M596" s="76">
        <v>2354.16</v>
      </c>
    </row>
    <row r="597" spans="3:13" x14ac:dyDescent="0.25">
      <c r="C597" s="26">
        <v>42094</v>
      </c>
      <c r="D597" s="27" t="s">
        <v>216</v>
      </c>
      <c r="E597" s="28" t="s">
        <v>396</v>
      </c>
      <c r="F597" s="29" t="s">
        <v>574</v>
      </c>
      <c r="G597" s="30" t="s">
        <v>393</v>
      </c>
      <c r="H597" s="30" t="s">
        <v>148</v>
      </c>
      <c r="I597" s="29" t="s">
        <v>212</v>
      </c>
      <c r="J597" s="30" t="s">
        <v>51</v>
      </c>
      <c r="K597" s="44" t="s">
        <v>212</v>
      </c>
      <c r="L597" s="30" t="s">
        <v>33</v>
      </c>
      <c r="M597" s="32">
        <v>3537.3300000000017</v>
      </c>
    </row>
    <row r="598" spans="3:13" x14ac:dyDescent="0.25">
      <c r="C598" s="26">
        <v>42094</v>
      </c>
      <c r="D598" s="27" t="s">
        <v>216</v>
      </c>
      <c r="E598" s="28" t="s">
        <v>396</v>
      </c>
      <c r="F598" s="29" t="s">
        <v>574</v>
      </c>
      <c r="G598" s="30" t="s">
        <v>393</v>
      </c>
      <c r="H598" s="30" t="s">
        <v>148</v>
      </c>
      <c r="I598" s="29" t="s">
        <v>212</v>
      </c>
      <c r="J598" s="30" t="s">
        <v>51</v>
      </c>
      <c r="K598" s="44" t="s">
        <v>212</v>
      </c>
      <c r="L598" s="30" t="s">
        <v>33</v>
      </c>
      <c r="M598" s="32">
        <v>2504.92</v>
      </c>
    </row>
    <row r="599" spans="3:13" x14ac:dyDescent="0.25">
      <c r="C599" s="26">
        <v>42094</v>
      </c>
      <c r="D599" s="27" t="s">
        <v>216</v>
      </c>
      <c r="E599" s="28" t="s">
        <v>396</v>
      </c>
      <c r="F599" s="29" t="s">
        <v>574</v>
      </c>
      <c r="G599" s="30" t="s">
        <v>393</v>
      </c>
      <c r="H599" s="30" t="s">
        <v>148</v>
      </c>
      <c r="I599" s="29" t="s">
        <v>212</v>
      </c>
      <c r="J599" s="30" t="s">
        <v>51</v>
      </c>
      <c r="K599" s="44" t="s">
        <v>212</v>
      </c>
      <c r="L599" s="30" t="s">
        <v>33</v>
      </c>
      <c r="M599" s="32">
        <v>2508</v>
      </c>
    </row>
    <row r="600" spans="3:13" ht="30" x14ac:dyDescent="0.25">
      <c r="C600" s="83">
        <v>42095</v>
      </c>
      <c r="D600" s="84">
        <v>15176</v>
      </c>
      <c r="E600" s="85" t="s">
        <v>396</v>
      </c>
      <c r="F600" s="85" t="s">
        <v>756</v>
      </c>
      <c r="G600" s="86" t="s">
        <v>393</v>
      </c>
      <c r="H600" s="86" t="s">
        <v>148</v>
      </c>
      <c r="I600" s="85" t="s">
        <v>757</v>
      </c>
      <c r="J600" s="86" t="s">
        <v>32</v>
      </c>
      <c r="K600" s="85" t="s">
        <v>212</v>
      </c>
      <c r="L600" s="86" t="s">
        <v>52</v>
      </c>
      <c r="M600" s="87">
        <v>38350</v>
      </c>
    </row>
    <row r="601" spans="3:13" ht="30" x14ac:dyDescent="0.25">
      <c r="C601" s="83">
        <v>42128</v>
      </c>
      <c r="D601" s="84">
        <v>15195</v>
      </c>
      <c r="E601" s="85" t="s">
        <v>758</v>
      </c>
      <c r="F601" s="85" t="s">
        <v>759</v>
      </c>
      <c r="G601" s="86" t="s">
        <v>393</v>
      </c>
      <c r="H601" s="86" t="s">
        <v>148</v>
      </c>
      <c r="I601" s="85" t="s">
        <v>404</v>
      </c>
      <c r="J601" s="86" t="s">
        <v>32</v>
      </c>
      <c r="K601" s="85" t="s">
        <v>212</v>
      </c>
      <c r="L601" s="86" t="s">
        <v>456</v>
      </c>
      <c r="M601" s="87">
        <f>49988*30%</f>
        <v>14996.4</v>
      </c>
    </row>
    <row r="602" spans="3:13" ht="60" x14ac:dyDescent="0.25">
      <c r="C602" s="83">
        <v>42151</v>
      </c>
      <c r="D602" s="84">
        <v>15193</v>
      </c>
      <c r="E602" s="85" t="s">
        <v>396</v>
      </c>
      <c r="F602" s="85" t="s">
        <v>760</v>
      </c>
      <c r="G602" s="86" t="s">
        <v>393</v>
      </c>
      <c r="H602" s="86" t="s">
        <v>148</v>
      </c>
      <c r="I602" s="85" t="s">
        <v>394</v>
      </c>
      <c r="J602" s="86" t="s">
        <v>22</v>
      </c>
      <c r="K602" s="85" t="s">
        <v>212</v>
      </c>
      <c r="L602" s="86" t="s">
        <v>52</v>
      </c>
      <c r="M602" s="87">
        <v>30295</v>
      </c>
    </row>
    <row r="603" spans="3:13" ht="60" x14ac:dyDescent="0.25">
      <c r="C603" s="83">
        <v>42136</v>
      </c>
      <c r="D603" s="84">
        <v>15201</v>
      </c>
      <c r="E603" s="85" t="s">
        <v>761</v>
      </c>
      <c r="F603" s="85" t="s">
        <v>717</v>
      </c>
      <c r="G603" s="86" t="s">
        <v>393</v>
      </c>
      <c r="H603" s="86" t="s">
        <v>148</v>
      </c>
      <c r="I603" s="85" t="s">
        <v>68</v>
      </c>
      <c r="J603" s="86" t="s">
        <v>22</v>
      </c>
      <c r="K603" s="85" t="s">
        <v>718</v>
      </c>
      <c r="L603" s="86" t="s">
        <v>689</v>
      </c>
      <c r="M603" s="87">
        <v>16667</v>
      </c>
    </row>
    <row r="604" spans="3:13" ht="30" x14ac:dyDescent="0.25">
      <c r="C604" s="83">
        <v>42128</v>
      </c>
      <c r="D604" s="84">
        <v>15195</v>
      </c>
      <c r="E604" s="85" t="s">
        <v>762</v>
      </c>
      <c r="F604" s="85" t="s">
        <v>759</v>
      </c>
      <c r="G604" s="86" t="s">
        <v>393</v>
      </c>
      <c r="H604" s="86" t="s">
        <v>148</v>
      </c>
      <c r="I604" s="85" t="s">
        <v>404</v>
      </c>
      <c r="J604" s="86" t="s">
        <v>32</v>
      </c>
      <c r="K604" s="85" t="s">
        <v>212</v>
      </c>
      <c r="L604" s="86" t="s">
        <v>456</v>
      </c>
      <c r="M604" s="87">
        <v>34992</v>
      </c>
    </row>
    <row r="605" spans="3:13" ht="45" x14ac:dyDescent="0.25">
      <c r="C605" s="83">
        <v>42128</v>
      </c>
      <c r="D605" s="84">
        <v>15194</v>
      </c>
      <c r="E605" s="85" t="s">
        <v>763</v>
      </c>
      <c r="F605" s="85" t="s">
        <v>764</v>
      </c>
      <c r="G605" s="86" t="s">
        <v>393</v>
      </c>
      <c r="H605" s="86" t="s">
        <v>148</v>
      </c>
      <c r="I605" s="85" t="s">
        <v>404</v>
      </c>
      <c r="J605" s="86" t="s">
        <v>32</v>
      </c>
      <c r="K605" s="85" t="s">
        <v>212</v>
      </c>
      <c r="L605" s="86" t="s">
        <v>555</v>
      </c>
      <c r="M605" s="87">
        <v>13500</v>
      </c>
    </row>
    <row r="606" spans="3:13" ht="45" x14ac:dyDescent="0.25">
      <c r="C606" s="83">
        <v>42128</v>
      </c>
      <c r="D606" s="84">
        <v>15196</v>
      </c>
      <c r="E606" s="85" t="s">
        <v>401</v>
      </c>
      <c r="F606" s="85" t="s">
        <v>765</v>
      </c>
      <c r="G606" s="86" t="s">
        <v>393</v>
      </c>
      <c r="H606" s="86" t="s">
        <v>148</v>
      </c>
      <c r="I606" s="85" t="s">
        <v>404</v>
      </c>
      <c r="J606" s="86" t="s">
        <v>32</v>
      </c>
      <c r="K606" s="85" t="s">
        <v>212</v>
      </c>
      <c r="L606" s="86" t="s">
        <v>456</v>
      </c>
      <c r="M606" s="87">
        <v>19550</v>
      </c>
    </row>
    <row r="607" spans="3:13" ht="60" x14ac:dyDescent="0.25">
      <c r="C607" s="83">
        <v>42136</v>
      </c>
      <c r="D607" s="84">
        <v>15201</v>
      </c>
      <c r="E607" s="85" t="s">
        <v>401</v>
      </c>
      <c r="F607" s="85" t="s">
        <v>717</v>
      </c>
      <c r="G607" s="86" t="s">
        <v>393</v>
      </c>
      <c r="H607" s="86" t="s">
        <v>148</v>
      </c>
      <c r="I607" s="85" t="s">
        <v>68</v>
      </c>
      <c r="J607" s="86" t="s">
        <v>22</v>
      </c>
      <c r="K607" s="85" t="s">
        <v>718</v>
      </c>
      <c r="L607" s="86" t="s">
        <v>689</v>
      </c>
      <c r="M607" s="87">
        <v>16667</v>
      </c>
    </row>
    <row r="608" spans="3:13" x14ac:dyDescent="0.25">
      <c r="C608" s="88">
        <v>42185</v>
      </c>
      <c r="D608" s="93" t="s">
        <v>216</v>
      </c>
      <c r="E608" s="90" t="s">
        <v>396</v>
      </c>
      <c r="F608" s="85" t="s">
        <v>659</v>
      </c>
      <c r="G608" s="91" t="s">
        <v>393</v>
      </c>
      <c r="H608" s="91" t="s">
        <v>148</v>
      </c>
      <c r="I608" s="85" t="s">
        <v>212</v>
      </c>
      <c r="J608" s="91" t="s">
        <v>51</v>
      </c>
      <c r="K608" s="85" t="s">
        <v>212</v>
      </c>
      <c r="L608" s="91" t="s">
        <v>33</v>
      </c>
      <c r="M608" s="92">
        <v>2471</v>
      </c>
    </row>
    <row r="609" spans="1:13" x14ac:dyDescent="0.25">
      <c r="C609" s="88">
        <v>42185</v>
      </c>
      <c r="D609" s="93" t="s">
        <v>216</v>
      </c>
      <c r="E609" s="90" t="s">
        <v>396</v>
      </c>
      <c r="F609" s="85" t="s">
        <v>659</v>
      </c>
      <c r="G609" s="91" t="s">
        <v>393</v>
      </c>
      <c r="H609" s="91" t="s">
        <v>148</v>
      </c>
      <c r="I609" s="85" t="s">
        <v>212</v>
      </c>
      <c r="J609" s="91" t="s">
        <v>51</v>
      </c>
      <c r="K609" s="85" t="s">
        <v>212</v>
      </c>
      <c r="L609" s="91" t="s">
        <v>33</v>
      </c>
      <c r="M609" s="92">
        <v>198</v>
      </c>
    </row>
    <row r="610" spans="1:13" x14ac:dyDescent="0.25">
      <c r="C610" s="88">
        <v>42185</v>
      </c>
      <c r="D610" s="93" t="s">
        <v>216</v>
      </c>
      <c r="E610" s="90" t="s">
        <v>396</v>
      </c>
      <c r="F610" s="85" t="s">
        <v>659</v>
      </c>
      <c r="G610" s="91" t="s">
        <v>393</v>
      </c>
      <c r="H610" s="91" t="s">
        <v>148</v>
      </c>
      <c r="I610" s="85" t="s">
        <v>212</v>
      </c>
      <c r="J610" s="91" t="s">
        <v>51</v>
      </c>
      <c r="K610" s="85" t="s">
        <v>212</v>
      </c>
      <c r="L610" s="91" t="s">
        <v>33</v>
      </c>
      <c r="M610" s="92">
        <v>44063</v>
      </c>
    </row>
    <row r="611" spans="1:13" x14ac:dyDescent="0.25">
      <c r="C611" s="26"/>
      <c r="D611" s="27"/>
      <c r="E611" s="28"/>
      <c r="F611" s="29"/>
      <c r="G611" s="30"/>
      <c r="H611" s="30"/>
      <c r="I611" s="29"/>
      <c r="J611" s="30"/>
      <c r="K611" s="31"/>
      <c r="L611" s="31"/>
      <c r="M611" s="32"/>
    </row>
    <row r="612" spans="1:13" ht="21" x14ac:dyDescent="0.35">
      <c r="A612" s="33"/>
      <c r="B612" s="34" t="s">
        <v>195</v>
      </c>
      <c r="C612" s="35"/>
      <c r="D612" s="36"/>
      <c r="E612" s="37"/>
      <c r="F612" s="38"/>
      <c r="G612" s="39"/>
      <c r="H612" s="39"/>
      <c r="I612" s="40"/>
      <c r="J612" s="39"/>
      <c r="K612" s="41"/>
      <c r="L612" s="42" t="s">
        <v>2</v>
      </c>
      <c r="M612" s="43">
        <f>SUM(M614:M617)</f>
        <v>100741</v>
      </c>
    </row>
    <row r="613" spans="1:13" ht="37.5" x14ac:dyDescent="0.3">
      <c r="A613" s="19"/>
      <c r="B613" s="19"/>
      <c r="C613" s="20" t="s">
        <v>4</v>
      </c>
      <c r="D613" s="21" t="s">
        <v>5</v>
      </c>
      <c r="E613" s="22" t="s">
        <v>6</v>
      </c>
      <c r="F613" s="23" t="s">
        <v>7</v>
      </c>
      <c r="G613" s="24" t="s">
        <v>8</v>
      </c>
      <c r="H613" s="24" t="s">
        <v>9</v>
      </c>
      <c r="I613" s="23" t="s">
        <v>10</v>
      </c>
      <c r="J613" s="23" t="s">
        <v>11</v>
      </c>
      <c r="K613" s="24" t="s">
        <v>12</v>
      </c>
      <c r="L613" s="24" t="s">
        <v>13</v>
      </c>
      <c r="M613" s="25" t="s">
        <v>14</v>
      </c>
    </row>
    <row r="614" spans="1:13" ht="45" x14ac:dyDescent="0.25">
      <c r="C614" s="64">
        <v>41935</v>
      </c>
      <c r="D614" s="65" t="s">
        <v>400</v>
      </c>
      <c r="E614" s="66" t="s">
        <v>401</v>
      </c>
      <c r="F614" s="67" t="s">
        <v>402</v>
      </c>
      <c r="G614" s="68" t="s">
        <v>403</v>
      </c>
      <c r="H614" s="68" t="s">
        <v>148</v>
      </c>
      <c r="I614" s="67" t="s">
        <v>404</v>
      </c>
      <c r="J614" s="68" t="s">
        <v>32</v>
      </c>
      <c r="K614" s="67" t="s">
        <v>299</v>
      </c>
      <c r="L614" s="68" t="s">
        <v>24</v>
      </c>
      <c r="M614" s="69">
        <v>8700</v>
      </c>
    </row>
    <row r="615" spans="1:13" ht="30" x14ac:dyDescent="0.25">
      <c r="C615" s="73">
        <v>41988</v>
      </c>
      <c r="D615" s="74">
        <v>15111</v>
      </c>
      <c r="E615" s="67" t="s">
        <v>401</v>
      </c>
      <c r="F615" s="67" t="s">
        <v>570</v>
      </c>
      <c r="G615" s="75" t="s">
        <v>403</v>
      </c>
      <c r="H615" s="75" t="s">
        <v>148</v>
      </c>
      <c r="I615" s="67" t="s">
        <v>394</v>
      </c>
      <c r="J615" s="75" t="s">
        <v>22</v>
      </c>
      <c r="K615" s="67" t="s">
        <v>212</v>
      </c>
      <c r="L615" s="75" t="s">
        <v>24</v>
      </c>
      <c r="M615" s="76">
        <v>52457</v>
      </c>
    </row>
    <row r="616" spans="1:13" ht="30" x14ac:dyDescent="0.25">
      <c r="C616" s="83">
        <v>42135</v>
      </c>
      <c r="D616" s="84">
        <v>15205</v>
      </c>
      <c r="E616" s="85" t="s">
        <v>401</v>
      </c>
      <c r="F616" s="85" t="s">
        <v>766</v>
      </c>
      <c r="G616" s="86" t="s">
        <v>403</v>
      </c>
      <c r="H616" s="86" t="s">
        <v>148</v>
      </c>
      <c r="I616" s="85" t="s">
        <v>394</v>
      </c>
      <c r="J616" s="86" t="s">
        <v>22</v>
      </c>
      <c r="K616" s="85" t="s">
        <v>212</v>
      </c>
      <c r="L616" s="86" t="s">
        <v>689</v>
      </c>
      <c r="M616" s="87">
        <v>39584</v>
      </c>
    </row>
    <row r="617" spans="1:13" x14ac:dyDescent="0.25">
      <c r="C617" s="26"/>
      <c r="D617" s="27"/>
      <c r="E617" s="28"/>
      <c r="F617" s="29"/>
      <c r="G617" s="30"/>
      <c r="H617" s="30"/>
      <c r="I617" s="29"/>
      <c r="J617" s="30"/>
      <c r="K617" s="31"/>
      <c r="L617" s="31"/>
      <c r="M617" s="32"/>
    </row>
    <row r="618" spans="1:13" ht="21" x14ac:dyDescent="0.35">
      <c r="A618" s="33"/>
      <c r="B618" s="34" t="s">
        <v>196</v>
      </c>
      <c r="C618" s="35"/>
      <c r="D618" s="36"/>
      <c r="E618" s="37"/>
      <c r="F618" s="38"/>
      <c r="G618" s="39"/>
      <c r="H618" s="39"/>
      <c r="I618" s="40"/>
      <c r="J618" s="39"/>
      <c r="K618" s="41"/>
      <c r="L618" s="42" t="s">
        <v>2</v>
      </c>
      <c r="M618" s="43">
        <f>SUM(M620:M620)</f>
        <v>0</v>
      </c>
    </row>
    <row r="619" spans="1:13" ht="37.5" x14ac:dyDescent="0.3">
      <c r="A619" s="19"/>
      <c r="B619" s="19"/>
      <c r="C619" s="20" t="s">
        <v>4</v>
      </c>
      <c r="D619" s="21" t="s">
        <v>5</v>
      </c>
      <c r="E619" s="22" t="s">
        <v>6</v>
      </c>
      <c r="F619" s="23" t="s">
        <v>7</v>
      </c>
      <c r="G619" s="24" t="s">
        <v>8</v>
      </c>
      <c r="H619" s="24" t="s">
        <v>9</v>
      </c>
      <c r="I619" s="23" t="s">
        <v>10</v>
      </c>
      <c r="J619" s="23" t="s">
        <v>11</v>
      </c>
      <c r="K619" s="24" t="s">
        <v>12</v>
      </c>
      <c r="L619" s="24" t="s">
        <v>13</v>
      </c>
      <c r="M619" s="25" t="s">
        <v>14</v>
      </c>
    </row>
    <row r="620" spans="1:13" x14ac:dyDescent="0.25">
      <c r="C620" s="26"/>
      <c r="D620" s="27"/>
      <c r="E620" s="28"/>
      <c r="F620" s="29"/>
      <c r="G620" s="30"/>
      <c r="H620" s="30"/>
      <c r="I620" s="29"/>
      <c r="J620" s="30"/>
      <c r="K620" s="31"/>
      <c r="L620" s="31"/>
      <c r="M620" s="32"/>
    </row>
    <row r="621" spans="1:13" s="62" customFormat="1" ht="31.5" customHeight="1" x14ac:dyDescent="0.35">
      <c r="A621" s="51" t="s">
        <v>197</v>
      </c>
      <c r="B621" s="51"/>
      <c r="C621" s="52"/>
      <c r="D621" s="53"/>
      <c r="E621" s="54"/>
      <c r="F621" s="55"/>
      <c r="G621" s="56"/>
      <c r="H621" s="56"/>
      <c r="I621" s="57"/>
      <c r="J621" s="56"/>
      <c r="K621" s="58"/>
      <c r="L621" s="59" t="s">
        <v>2</v>
      </c>
      <c r="M621" s="60">
        <f>SUM(M623:M625)</f>
        <v>305405</v>
      </c>
    </row>
    <row r="622" spans="1:13" ht="37.5" x14ac:dyDescent="0.3">
      <c r="A622" s="19"/>
      <c r="B622" s="19"/>
      <c r="C622" s="20" t="s">
        <v>4</v>
      </c>
      <c r="D622" s="21" t="s">
        <v>5</v>
      </c>
      <c r="E622" s="22" t="s">
        <v>6</v>
      </c>
      <c r="F622" s="23" t="s">
        <v>7</v>
      </c>
      <c r="G622" s="24" t="s">
        <v>8</v>
      </c>
      <c r="H622" s="24" t="s">
        <v>9</v>
      </c>
      <c r="I622" s="23" t="s">
        <v>10</v>
      </c>
      <c r="J622" s="23" t="s">
        <v>11</v>
      </c>
      <c r="K622" s="24" t="s">
        <v>12</v>
      </c>
      <c r="L622" s="24" t="s">
        <v>13</v>
      </c>
      <c r="M622" s="25" t="s">
        <v>14</v>
      </c>
    </row>
    <row r="623" spans="1:13" ht="30" x14ac:dyDescent="0.25">
      <c r="C623" s="26">
        <v>41849</v>
      </c>
      <c r="D623" s="27" t="s">
        <v>198</v>
      </c>
      <c r="E623" s="28" t="s">
        <v>199</v>
      </c>
      <c r="F623" s="29" t="s">
        <v>200</v>
      </c>
      <c r="G623" s="30" t="s">
        <v>201</v>
      </c>
      <c r="H623" s="30" t="s">
        <v>202</v>
      </c>
      <c r="I623" s="29" t="s">
        <v>111</v>
      </c>
      <c r="J623" s="30" t="s">
        <v>32</v>
      </c>
      <c r="K623" s="31"/>
      <c r="L623" s="31" t="s">
        <v>77</v>
      </c>
      <c r="M623" s="32">
        <v>25000</v>
      </c>
    </row>
    <row r="624" spans="1:13" ht="30" x14ac:dyDescent="0.25">
      <c r="C624" s="26">
        <v>42034</v>
      </c>
      <c r="D624" s="78">
        <v>15136</v>
      </c>
      <c r="E624" s="28" t="s">
        <v>571</v>
      </c>
      <c r="F624" s="29" t="s">
        <v>572</v>
      </c>
      <c r="G624" s="30" t="s">
        <v>573</v>
      </c>
      <c r="H624" s="30" t="s">
        <v>202</v>
      </c>
      <c r="I624" s="29" t="s">
        <v>21</v>
      </c>
      <c r="J624" s="30" t="s">
        <v>22</v>
      </c>
      <c r="K624" s="31" t="s">
        <v>212</v>
      </c>
      <c r="L624" s="30" t="s">
        <v>52</v>
      </c>
      <c r="M624" s="79">
        <v>280405</v>
      </c>
    </row>
    <row r="625" spans="1:13" x14ac:dyDescent="0.25">
      <c r="C625" s="26"/>
      <c r="D625" s="27"/>
      <c r="E625" s="28"/>
      <c r="F625" s="29"/>
      <c r="G625" s="30"/>
      <c r="H625" s="30"/>
      <c r="I625" s="29"/>
      <c r="J625" s="30"/>
      <c r="K625" s="31"/>
      <c r="L625" s="31"/>
      <c r="M625" s="32"/>
    </row>
    <row r="626" spans="1:13" s="62" customFormat="1" ht="31.5" customHeight="1" x14ac:dyDescent="0.35">
      <c r="A626" s="51" t="s">
        <v>203</v>
      </c>
      <c r="B626" s="51"/>
      <c r="C626" s="52"/>
      <c r="D626" s="53"/>
      <c r="E626" s="54"/>
      <c r="F626" s="55"/>
      <c r="G626" s="56"/>
      <c r="H626" s="56"/>
      <c r="I626" s="57"/>
      <c r="J626" s="56"/>
      <c r="K626" s="58"/>
      <c r="L626" s="59" t="s">
        <v>2</v>
      </c>
      <c r="M626" s="60">
        <f>SUM(M628:M643)</f>
        <v>3628403</v>
      </c>
    </row>
    <row r="627" spans="1:13" ht="37.5" x14ac:dyDescent="0.3">
      <c r="A627" s="19"/>
      <c r="B627" s="19"/>
      <c r="C627" s="20" t="s">
        <v>4</v>
      </c>
      <c r="D627" s="21" t="s">
        <v>5</v>
      </c>
      <c r="E627" s="22" t="s">
        <v>6</v>
      </c>
      <c r="F627" s="23" t="s">
        <v>7</v>
      </c>
      <c r="G627" s="24" t="s">
        <v>8</v>
      </c>
      <c r="H627" s="24" t="s">
        <v>9</v>
      </c>
      <c r="I627" s="23" t="s">
        <v>10</v>
      </c>
      <c r="J627" s="23" t="s">
        <v>11</v>
      </c>
      <c r="K627" s="24" t="s">
        <v>12</v>
      </c>
      <c r="L627" s="24" t="s">
        <v>13</v>
      </c>
      <c r="M627" s="25" t="s">
        <v>14</v>
      </c>
    </row>
    <row r="628" spans="1:13" x14ac:dyDescent="0.25">
      <c r="C628" s="26">
        <v>41824</v>
      </c>
      <c r="D628" s="27" t="s">
        <v>204</v>
      </c>
      <c r="E628" s="28" t="s">
        <v>205</v>
      </c>
      <c r="F628" s="29" t="s">
        <v>206</v>
      </c>
      <c r="G628" s="30" t="s">
        <v>207</v>
      </c>
      <c r="H628" s="30" t="s">
        <v>208</v>
      </c>
      <c r="I628" s="29" t="s">
        <v>209</v>
      </c>
      <c r="J628" s="30" t="s">
        <v>22</v>
      </c>
      <c r="K628" s="31"/>
      <c r="L628" s="31" t="s">
        <v>52</v>
      </c>
      <c r="M628" s="32">
        <v>2393179</v>
      </c>
    </row>
    <row r="629" spans="1:13" ht="30" x14ac:dyDescent="0.25">
      <c r="C629" s="26">
        <v>41901</v>
      </c>
      <c r="D629" s="27">
        <v>13074</v>
      </c>
      <c r="E629" s="28" t="s">
        <v>405</v>
      </c>
      <c r="F629" s="29" t="s">
        <v>230</v>
      </c>
      <c r="G629" s="30" t="s">
        <v>207</v>
      </c>
      <c r="H629" s="30" t="s">
        <v>208</v>
      </c>
      <c r="I629" s="29" t="s">
        <v>111</v>
      </c>
      <c r="J629" s="30" t="s">
        <v>32</v>
      </c>
      <c r="K629" s="44" t="s">
        <v>212</v>
      </c>
      <c r="L629" s="30" t="s">
        <v>52</v>
      </c>
      <c r="M629" s="63">
        <v>1361</v>
      </c>
    </row>
    <row r="630" spans="1:13" ht="30" x14ac:dyDescent="0.25">
      <c r="C630" s="26">
        <v>41890</v>
      </c>
      <c r="D630" s="27">
        <v>15038</v>
      </c>
      <c r="E630" s="28" t="s">
        <v>406</v>
      </c>
      <c r="F630" s="29" t="s">
        <v>407</v>
      </c>
      <c r="G630" s="30" t="s">
        <v>207</v>
      </c>
      <c r="H630" s="30" t="s">
        <v>208</v>
      </c>
      <c r="I630" s="29" t="s">
        <v>408</v>
      </c>
      <c r="J630" s="30" t="s">
        <v>32</v>
      </c>
      <c r="K630" s="44" t="s">
        <v>212</v>
      </c>
      <c r="L630" s="30" t="s">
        <v>52</v>
      </c>
      <c r="M630" s="63">
        <v>4758</v>
      </c>
    </row>
    <row r="631" spans="1:13" x14ac:dyDescent="0.25">
      <c r="C631" s="26">
        <v>41883</v>
      </c>
      <c r="D631" s="27">
        <v>15043</v>
      </c>
      <c r="E631" s="28" t="s">
        <v>409</v>
      </c>
      <c r="F631" s="29" t="s">
        <v>410</v>
      </c>
      <c r="G631" s="30" t="s">
        <v>207</v>
      </c>
      <c r="H631" s="30" t="s">
        <v>208</v>
      </c>
      <c r="I631" s="29" t="s">
        <v>411</v>
      </c>
      <c r="J631" s="30" t="s">
        <v>92</v>
      </c>
      <c r="K631" s="44" t="s">
        <v>212</v>
      </c>
      <c r="L631" s="30" t="s">
        <v>52</v>
      </c>
      <c r="M631" s="63">
        <v>100000</v>
      </c>
    </row>
    <row r="632" spans="1:13" x14ac:dyDescent="0.25">
      <c r="C632" s="26">
        <v>41883</v>
      </c>
      <c r="D632" s="27">
        <v>15037</v>
      </c>
      <c r="E632" s="28" t="s">
        <v>412</v>
      </c>
      <c r="F632" s="29" t="s">
        <v>413</v>
      </c>
      <c r="G632" s="30" t="s">
        <v>207</v>
      </c>
      <c r="H632" s="30" t="s">
        <v>208</v>
      </c>
      <c r="I632" s="29" t="s">
        <v>414</v>
      </c>
      <c r="J632" s="30" t="s">
        <v>54</v>
      </c>
      <c r="K632" s="44" t="s">
        <v>212</v>
      </c>
      <c r="L632" s="30" t="s">
        <v>415</v>
      </c>
      <c r="M632" s="63">
        <v>30000</v>
      </c>
    </row>
    <row r="633" spans="1:13" x14ac:dyDescent="0.25">
      <c r="C633" s="26">
        <v>41908</v>
      </c>
      <c r="D633" s="27">
        <v>15032</v>
      </c>
      <c r="E633" s="28" t="s">
        <v>416</v>
      </c>
      <c r="F633" s="29" t="s">
        <v>417</v>
      </c>
      <c r="G633" s="30" t="s">
        <v>207</v>
      </c>
      <c r="H633" s="30" t="s">
        <v>208</v>
      </c>
      <c r="I633" s="29" t="s">
        <v>418</v>
      </c>
      <c r="J633" s="30" t="s">
        <v>54</v>
      </c>
      <c r="K633" s="44" t="s">
        <v>212</v>
      </c>
      <c r="L633" s="30" t="s">
        <v>52</v>
      </c>
      <c r="M633" s="63">
        <v>5000</v>
      </c>
    </row>
    <row r="634" spans="1:13" ht="30" x14ac:dyDescent="0.25">
      <c r="C634" s="26">
        <v>42082</v>
      </c>
      <c r="D634" s="27" t="s">
        <v>637</v>
      </c>
      <c r="E634" s="28" t="s">
        <v>638</v>
      </c>
      <c r="F634" s="29" t="s">
        <v>639</v>
      </c>
      <c r="G634" s="30" t="s">
        <v>207</v>
      </c>
      <c r="H634" s="30" t="s">
        <v>208</v>
      </c>
      <c r="I634" s="29" t="s">
        <v>640</v>
      </c>
      <c r="J634" s="30" t="s">
        <v>54</v>
      </c>
      <c r="K634" s="44" t="s">
        <v>212</v>
      </c>
      <c r="L634" s="30" t="s">
        <v>52</v>
      </c>
      <c r="M634" s="80">
        <v>15000</v>
      </c>
    </row>
    <row r="635" spans="1:13" ht="30" x14ac:dyDescent="0.25">
      <c r="C635" s="26">
        <v>42081</v>
      </c>
      <c r="D635" s="27" t="s">
        <v>641</v>
      </c>
      <c r="E635" s="28" t="s">
        <v>642</v>
      </c>
      <c r="F635" s="29" t="s">
        <v>643</v>
      </c>
      <c r="G635" s="30" t="s">
        <v>207</v>
      </c>
      <c r="H635" s="30" t="s">
        <v>208</v>
      </c>
      <c r="I635" s="29" t="s">
        <v>21</v>
      </c>
      <c r="J635" s="30" t="s">
        <v>22</v>
      </c>
      <c r="K635" s="44" t="s">
        <v>212</v>
      </c>
      <c r="L635" s="30" t="s">
        <v>52</v>
      </c>
      <c r="M635" s="80">
        <v>220000</v>
      </c>
    </row>
    <row r="636" spans="1:13" x14ac:dyDescent="0.25">
      <c r="C636" s="26">
        <v>42087</v>
      </c>
      <c r="D636" s="27" t="s">
        <v>644</v>
      </c>
      <c r="E636" s="28" t="s">
        <v>645</v>
      </c>
      <c r="F636" s="29" t="s">
        <v>646</v>
      </c>
      <c r="G636" s="30" t="s">
        <v>207</v>
      </c>
      <c r="H636" s="30" t="s">
        <v>208</v>
      </c>
      <c r="I636" s="29" t="s">
        <v>647</v>
      </c>
      <c r="J636" s="30" t="s">
        <v>54</v>
      </c>
      <c r="K636" s="44" t="s">
        <v>212</v>
      </c>
      <c r="L636" s="30" t="s">
        <v>52</v>
      </c>
      <c r="M636" s="80">
        <v>4420</v>
      </c>
    </row>
    <row r="637" spans="1:13" ht="30" x14ac:dyDescent="0.25">
      <c r="C637" s="26">
        <v>42083</v>
      </c>
      <c r="D637" s="27" t="s">
        <v>648</v>
      </c>
      <c r="E637" s="28" t="s">
        <v>649</v>
      </c>
      <c r="F637" s="29" t="s">
        <v>650</v>
      </c>
      <c r="G637" s="30" t="s">
        <v>207</v>
      </c>
      <c r="H637" s="30" t="s">
        <v>208</v>
      </c>
      <c r="I637" s="29" t="s">
        <v>651</v>
      </c>
      <c r="J637" s="30" t="s">
        <v>32</v>
      </c>
      <c r="K637" s="44" t="s">
        <v>212</v>
      </c>
      <c r="L637" s="30" t="s">
        <v>470</v>
      </c>
      <c r="M637" s="80">
        <v>22000</v>
      </c>
    </row>
    <row r="638" spans="1:13" x14ac:dyDescent="0.25">
      <c r="C638" s="83">
        <v>42114</v>
      </c>
      <c r="D638" s="84">
        <v>15181</v>
      </c>
      <c r="E638" s="85" t="s">
        <v>767</v>
      </c>
      <c r="F638" s="85" t="s">
        <v>768</v>
      </c>
      <c r="G638" s="86" t="s">
        <v>207</v>
      </c>
      <c r="H638" s="86" t="s">
        <v>208</v>
      </c>
      <c r="I638" s="85" t="s">
        <v>769</v>
      </c>
      <c r="J638" s="86" t="s">
        <v>54</v>
      </c>
      <c r="K638" s="85" t="s">
        <v>212</v>
      </c>
      <c r="L638" s="86" t="s">
        <v>52</v>
      </c>
      <c r="M638" s="87">
        <v>20125</v>
      </c>
    </row>
    <row r="639" spans="1:13" ht="30" x14ac:dyDescent="0.25">
      <c r="C639" s="83">
        <v>42111</v>
      </c>
      <c r="D639" s="84">
        <v>15164</v>
      </c>
      <c r="E639" s="85" t="s">
        <v>770</v>
      </c>
      <c r="F639" s="85" t="s">
        <v>771</v>
      </c>
      <c r="G639" s="86" t="s">
        <v>207</v>
      </c>
      <c r="H639" s="86" t="s">
        <v>208</v>
      </c>
      <c r="I639" s="85" t="s">
        <v>757</v>
      </c>
      <c r="J639" s="86" t="s">
        <v>32</v>
      </c>
      <c r="K639" s="85" t="s">
        <v>212</v>
      </c>
      <c r="L639" s="86" t="s">
        <v>415</v>
      </c>
      <c r="M639" s="87">
        <v>10000</v>
      </c>
    </row>
    <row r="640" spans="1:13" ht="30" x14ac:dyDescent="0.25">
      <c r="C640" s="83">
        <v>42152</v>
      </c>
      <c r="D640" s="84">
        <v>15207</v>
      </c>
      <c r="E640" s="85" t="s">
        <v>772</v>
      </c>
      <c r="F640" s="85" t="s">
        <v>773</v>
      </c>
      <c r="G640" s="86" t="s">
        <v>207</v>
      </c>
      <c r="H640" s="86" t="s">
        <v>208</v>
      </c>
      <c r="I640" s="85" t="s">
        <v>260</v>
      </c>
      <c r="J640" s="86" t="s">
        <v>22</v>
      </c>
      <c r="K640" s="85" t="s">
        <v>212</v>
      </c>
      <c r="L640" s="86" t="s">
        <v>52</v>
      </c>
      <c r="M640" s="87">
        <v>767560</v>
      </c>
    </row>
    <row r="641" spans="3:13" ht="30" x14ac:dyDescent="0.25">
      <c r="C641" s="83">
        <v>42128</v>
      </c>
      <c r="D641" s="84">
        <v>15180</v>
      </c>
      <c r="E641" s="85" t="s">
        <v>774</v>
      </c>
      <c r="F641" s="85" t="s">
        <v>200</v>
      </c>
      <c r="G641" s="86" t="s">
        <v>207</v>
      </c>
      <c r="H641" s="86" t="s">
        <v>208</v>
      </c>
      <c r="I641" s="85" t="s">
        <v>111</v>
      </c>
      <c r="J641" s="86" t="s">
        <v>32</v>
      </c>
      <c r="K641" s="85" t="s">
        <v>212</v>
      </c>
      <c r="L641" s="86" t="s">
        <v>52</v>
      </c>
      <c r="M641" s="87">
        <v>25000</v>
      </c>
    </row>
    <row r="642" spans="3:13" ht="30" x14ac:dyDescent="0.25">
      <c r="C642" s="83">
        <v>42144</v>
      </c>
      <c r="D642" s="84">
        <v>15197</v>
      </c>
      <c r="E642" s="85" t="s">
        <v>770</v>
      </c>
      <c r="F642" s="85" t="s">
        <v>775</v>
      </c>
      <c r="G642" s="86" t="s">
        <v>207</v>
      </c>
      <c r="H642" s="86" t="s">
        <v>208</v>
      </c>
      <c r="I642" s="85" t="s">
        <v>757</v>
      </c>
      <c r="J642" s="86" t="s">
        <v>32</v>
      </c>
      <c r="K642" s="85" t="s">
        <v>212</v>
      </c>
      <c r="L642" s="86" t="s">
        <v>52</v>
      </c>
      <c r="M642" s="87">
        <v>10000</v>
      </c>
    </row>
    <row r="643" spans="3:13" x14ac:dyDescent="0.25">
      <c r="C643" s="26"/>
      <c r="D643" s="27"/>
      <c r="E643" s="28"/>
      <c r="F643" s="29"/>
      <c r="G643" s="30"/>
      <c r="H643" s="30"/>
      <c r="I643" s="29"/>
      <c r="J643" s="30"/>
      <c r="K643" s="31"/>
      <c r="L643" s="31"/>
      <c r="M643" s="32"/>
    </row>
    <row r="649" spans="3:13" x14ac:dyDescent="0.25">
      <c r="E649" s="47"/>
      <c r="F649" s="47"/>
      <c r="G649" s="48"/>
      <c r="H649"/>
      <c r="I649"/>
      <c r="K649" s="49"/>
      <c r="M649"/>
    </row>
    <row r="650" spans="3:13" x14ac:dyDescent="0.25">
      <c r="E650" s="47"/>
      <c r="F650" s="47"/>
      <c r="G650" s="48"/>
      <c r="H650"/>
      <c r="I650"/>
      <c r="K650" s="49"/>
      <c r="M650"/>
    </row>
    <row r="651" spans="3:13" x14ac:dyDescent="0.25">
      <c r="E651" s="47"/>
      <c r="F651" s="47"/>
      <c r="G651" s="48"/>
      <c r="H651"/>
      <c r="I651"/>
      <c r="K651" s="49"/>
      <c r="M651"/>
    </row>
    <row r="652" spans="3:13" x14ac:dyDescent="0.25">
      <c r="E652" s="47"/>
      <c r="F652" s="47"/>
      <c r="G652" s="48"/>
      <c r="H652"/>
      <c r="I652"/>
      <c r="K652" s="49"/>
      <c r="M652"/>
    </row>
    <row r="653" spans="3:13" x14ac:dyDescent="0.25">
      <c r="E653" s="47"/>
      <c r="F653" s="47"/>
      <c r="G653" s="48"/>
      <c r="H653"/>
      <c r="I653"/>
      <c r="K653" s="49"/>
      <c r="M653"/>
    </row>
    <row r="654" spans="3:13" x14ac:dyDescent="0.25">
      <c r="E654" s="47"/>
      <c r="F654" s="47"/>
      <c r="G654" s="48"/>
      <c r="H654"/>
      <c r="I654"/>
      <c r="K654" s="49"/>
      <c r="M654"/>
    </row>
  </sheetData>
  <sortState ref="C424:M430">
    <sortCondition ref="C424:C430"/>
  </sortState>
  <mergeCells count="1">
    <mergeCell ref="A1:M1"/>
  </mergeCells>
  <dataValidations count="6">
    <dataValidation type="list" allowBlank="1" showInputMessage="1" showErrorMessage="1" sqref="E53 E35 E130:E145 E351:E355 E424:E426 E370:E375 E434:E436 E492:E500 E461:E471 E564:E565 E577:E578 E246 E600:E610 E17:E19 E71:E77 E109:E110 E278:E319 E225:E232 E379:E385 E518:E521 E547:E549 E447:E449 E523:E529 E593:E596 E21:E29 E37:E38 E87:E96 E113:E114 E171:E194 E208:E213 E234:E236 E329:E346 E358 E392:E402 E410:E411 E419 E438:E439 E451 E477:E481 E504:E511 E541:E543 E554:E557 E568:E571 E581:E582 E614:E616 E638:E642">
      <formula1>PI</formula1>
    </dataValidation>
    <dataValidation type="list" allowBlank="1" showInputMessage="1" showErrorMessage="1" sqref="G53 G35 G130:G145 G351:G355 G424:G426 G370:G375 G434:G436 G492:G500 G461:G471 G564:G565 G577:G578 G246 G600:G610 G17:G19 G71:G77 G109:G110 G278:G319 G225:G232 G379:G385 G518:G521 G547:G549 G447:G449 G523:G529 G593:G596 G21:G29 G37:G38 G87:G96 G113:G114 G171:G194 G208:G213 G234:G236 G329:G346 G358 G392:G402 G410:G411 G419 G438:G439 G451 G477:G481 G504:G511 G541:G543 G554:G557 G568:G571 G581:G582 G614:G616 G638:G642">
      <formula1>Dept</formula1>
    </dataValidation>
    <dataValidation type="list" allowBlank="1" showInputMessage="1" showErrorMessage="1" sqref="H53 H35 H130:H145 H351:H355 H424:H426 H370:H375 H434:H436 H492:H500 H461:H471 H564:H565 H577:H578 H246 H600:H610 H17:H19 H71:H77 H109:H110 H278:H319 H225:H232 H379:H385 H518:H521 H547:H549 H447:H449 H523:H529 H593:H596 H21:H29 H37:H38 H87:H96 H113:H114 H171:H194 H208:H213 H234:H236 H329:H346 H358 H392:H402 H410:H411 H419 H438:H439 H451 H477:H481 H504:H511 H541:H543 H554:H557 H568:H571 H581:H582 H614:H616 H638:H642">
      <formula1>College</formula1>
    </dataValidation>
    <dataValidation type="list" allowBlank="1" showInputMessage="1" showErrorMessage="1" sqref="K71:K77 K53 K130:K145 K109:K110 I225:I232 I130:I145 I392:I402 K370:K375 I434:I436 K424:K426 K447:K449 I370:I375 K434:K436 I492:I500 I518:I521 K492:K500 K547:K549 I461:I471 K593:K596 K577:K578 I614:I616 I577:I578 I278:I319 K246 I17:I19 K600:K610 K35 K17:K19 I53 I71:I77 I35 I109:I110 I246 K278:K319 K351:K355 K225:K232 I351:I355 K379:K385 I424:I426 K518:K521 K564:K565 I547:I549 I564:I565 I447:I449 I541:I543 K461:K471 I523:I529 I593:I596 I21:I29 K21:K29 K37:K38 I37:I38 K87:K96 I87:I96 I113:I114 K113:K114 I171:I194 K171:K194 I208:I213 K208:K213 K234:K236 I234:I236 K329:K346 I329:I346 I358 K358 I379:I385 K392:K402 I410:I411 K410:K411 I419 K419 I438:I439 K438:K439 I451 K451 K477:K481 I477:I481 I504:I511 K504:K511 K523:K529 K541:K543 I554:I557 K554:K557 K568:K571 I568:I571 K581:K582 I581:I582 I600:I610 K614:K616 I638:I642 K638:K642">
      <formula1>Agency</formula1>
    </dataValidation>
    <dataValidation type="list" allowBlank="1" showInputMessage="1" showErrorMessage="1" sqref="J53 J35 J130:J145 J351:J355 J424:J426 J370:J375 J434:J436 J492:J500 J461:J471 J564:J565 J577:J578 J246 J600:J610 J17:J19 J71:J77 J109:J110 J278:J319 J225:J232 J379:J385 J518:J521 J547:J549 J447:J449 J523:J529 J593:J596 J21:J29 J37:J38 J87:J96 J113:J114 J171:J194 J208:J213 J234:J236 J329:J346 J358 J392:J402 J410:J411 J419 J438:J439 J451 J477:J481 J504:J511 J541:J543 J554:J557 J568:J571 J581:J582 J614:J616 J638:J642">
      <formula1>AgencyType</formula1>
    </dataValidation>
    <dataValidation type="list" allowBlank="1" showInputMessage="1" showErrorMessage="1" sqref="L53 L35 L130:L145 L351:L355 L424:L426 L370:L375 L434:L436 L492:L500 L461:L471 L564:L565 L577:L578 L246 L600:L610 L17:L19 L71:L77 L109:L110 L278:L319 L225:L232 L379:L385 L518:L521 L547:L549 L447:L449 L523:L529 L593:L596 L21:L29 L37:L38 L87:L96 L113:L114 L171:L194 L208:L213 L234:L236 L329:L346 L358 L392:L402 L410:L411 L419 L438:L439 L451 L477:L481 L504:L511 L541:L543 L554:L557 L568:L571 L581:L582 L614:L616 L638:L642">
      <formula1>Use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Submitted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2014-10-09T14:33:47Z</dcterms:created>
  <dcterms:modified xsi:type="dcterms:W3CDTF">2015-07-17T15:52:09Z</dcterms:modified>
</cp:coreProperties>
</file>