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14625" windowHeight="11805" tabRatio="893"/>
  </bookViews>
  <sheets>
    <sheet name="Credit Share Awards" sheetId="6" r:id="rId1"/>
  </sheets>
  <externalReferences>
    <externalReference r:id="rId2"/>
    <externalReference r:id="rId3"/>
  </externalReferences>
  <definedNames>
    <definedName name="_xlnm._FilterDatabase" localSheetId="0" hidden="1">'Credit Share Awards'!$D$4:$D$489</definedName>
    <definedName name="Agency">'[1]Dropdown Lists'!$D$4:$D$293</definedName>
    <definedName name="AgencyType">'[1]Dropdown Lists'!$E$4:$E$10</definedName>
    <definedName name="COIForm">'[2]Dropdown Lists'!$G$4:$G$6</definedName>
    <definedName name="COITraining">'[2]Dropdown Lists'!$H$4:$H$6</definedName>
    <definedName name="College">'[1]Dropdown Lists'!$C$4:$C$19</definedName>
    <definedName name="Dept">'[1]Dropdown Lists'!$B$4:$B$95</definedName>
    <definedName name="_xlnm.Extract" localSheetId="0">'Credit Share Awards'!#REF!</definedName>
    <definedName name="PI">'[1]Dropdown Lists'!$A$4:$A$240</definedName>
    <definedName name="RadioBio">'[2]Dropdown Lists'!$K$4:$K$6</definedName>
    <definedName name="RCRTraining">'[2]Dropdown Lists'!$I$4:$I$6</definedName>
    <definedName name="Use">'[1]Dropdown Lists'!$F$4:$F$10</definedName>
    <definedName name="YesNo">'[2]Dropdown Lists'!$J$4:$J$5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9" i="6" l="1"/>
  <c r="I329" i="6"/>
  <c r="M149" i="6" l="1"/>
  <c r="M157" i="6"/>
  <c r="M284" i="6"/>
  <c r="M286" i="6"/>
  <c r="M309" i="6"/>
  <c r="M310" i="6"/>
  <c r="M199" i="6"/>
  <c r="M201" i="6"/>
  <c r="M200" i="6"/>
  <c r="M28" i="6"/>
  <c r="M22" i="6"/>
  <c r="M77" i="6"/>
  <c r="M65" i="6"/>
  <c r="M354" i="6" l="1"/>
  <c r="M155" i="6"/>
  <c r="M182" i="6"/>
  <c r="M75" i="6"/>
  <c r="M73" i="6"/>
  <c r="M63" i="6"/>
  <c r="M306" i="6"/>
  <c r="M308" i="6"/>
  <c r="M272" i="6"/>
  <c r="M271" i="6"/>
  <c r="M252" i="6"/>
  <c r="M260" i="6"/>
  <c r="M61" i="6" l="1"/>
  <c r="I61" i="6"/>
  <c r="M216" i="6" l="1"/>
  <c r="I216" i="6"/>
  <c r="I53" i="6" l="1"/>
  <c r="M53" i="6"/>
  <c r="I83" i="6"/>
  <c r="M83" i="6"/>
  <c r="I426" i="6"/>
  <c r="M426" i="6"/>
  <c r="M483" i="6"/>
  <c r="I483" i="6"/>
  <c r="M476" i="6"/>
  <c r="I476" i="6"/>
  <c r="M35" i="6"/>
  <c r="I35" i="6"/>
  <c r="M30" i="6"/>
  <c r="I30" i="6"/>
  <c r="M366" i="6"/>
  <c r="I366" i="6"/>
  <c r="M466" i="6"/>
  <c r="I466" i="6"/>
  <c r="M454" i="6"/>
  <c r="I454" i="6"/>
  <c r="M446" i="6"/>
  <c r="I446" i="6"/>
  <c r="M409" i="6"/>
  <c r="I409" i="6"/>
  <c r="M377" i="6"/>
  <c r="I377" i="6"/>
  <c r="M351" i="6"/>
  <c r="I351" i="6"/>
  <c r="M337" i="6"/>
  <c r="I337" i="6"/>
  <c r="M344" i="6"/>
  <c r="I344" i="6"/>
  <c r="M269" i="6"/>
  <c r="I269" i="6"/>
  <c r="M321" i="6"/>
  <c r="I321" i="6"/>
  <c r="M204" i="6"/>
  <c r="I204" i="6"/>
  <c r="I124" i="6"/>
  <c r="M124" i="6"/>
  <c r="M325" i="6"/>
  <c r="I325" i="6"/>
  <c r="M333" i="6"/>
  <c r="I333" i="6"/>
  <c r="M220" i="6"/>
  <c r="I220" i="6"/>
  <c r="M224" i="6"/>
  <c r="I224" i="6"/>
  <c r="I191" i="6"/>
  <c r="M191" i="6"/>
  <c r="M196" i="6"/>
  <c r="I196" i="6"/>
  <c r="M141" i="6"/>
  <c r="I141" i="6"/>
  <c r="M136" i="6"/>
  <c r="I136" i="6"/>
  <c r="I91" i="6"/>
  <c r="M91" i="6"/>
  <c r="I3" i="6"/>
  <c r="M3" i="6"/>
  <c r="I376" i="6" l="1"/>
  <c r="I343" i="6"/>
  <c r="M376" i="6"/>
  <c r="M343" i="6"/>
  <c r="I8" i="6"/>
  <c r="M195" i="6"/>
  <c r="I195" i="6"/>
  <c r="M229" i="6"/>
  <c r="M303" i="6"/>
  <c r="I303" i="6"/>
  <c r="M43" i="6"/>
  <c r="M42" i="6" s="1"/>
  <c r="I96" i="6"/>
  <c r="I95" i="6" s="1"/>
  <c r="I278" i="6"/>
  <c r="M82" i="6"/>
  <c r="I82" i="6"/>
  <c r="I43" i="6"/>
  <c r="I42" i="6" s="1"/>
  <c r="M278" i="6"/>
  <c r="M96" i="6"/>
  <c r="M8" i="6"/>
  <c r="I229" i="6"/>
  <c r="M146" i="6"/>
  <c r="I146" i="6"/>
  <c r="I7" i="6" l="1"/>
  <c r="I228" i="6"/>
  <c r="M228" i="6"/>
  <c r="I145" i="6"/>
  <c r="M7" i="6"/>
  <c r="M95" i="6"/>
  <c r="M145" i="6"/>
  <c r="I2" i="6" l="1"/>
  <c r="M2" i="6"/>
</calcChain>
</file>

<file path=xl/sharedStrings.xml><?xml version="1.0" encoding="utf-8"?>
<sst xmlns="http://schemas.openxmlformats.org/spreadsheetml/2006/main" count="3541" uniqueCount="590">
  <si>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</si>
  <si>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</si>
  <si>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</si>
  <si>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</si>
  <si>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</si>
  <si>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</si>
  <si>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</si>
  <si>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</si>
  <si>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</si>
  <si>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Bull Shoals Field Station</t>
  </si>
  <si>
    <t>Center for Applied Science &amp; Engineering</t>
  </si>
  <si>
    <t>Center for Archaeological Research</t>
  </si>
  <si>
    <t>Center for Biomedical &amp; Life Sciences</t>
  </si>
  <si>
    <t>Center for Dispute Resolution</t>
  </si>
  <si>
    <t>Center for Economic Research</t>
  </si>
  <si>
    <t>Center for Grapevine Biotechnology</t>
  </si>
  <si>
    <t>Center for Project Innovation &amp; Management</t>
  </si>
  <si>
    <t>Center for Research &amp; Service</t>
  </si>
  <si>
    <t>Center for Resource Planning &amp; Management</t>
  </si>
  <si>
    <t>College of Arts &amp; Letters</t>
  </si>
  <si>
    <t>College of Business</t>
  </si>
  <si>
    <t>College of Education</t>
  </si>
  <si>
    <t>Institute for Play Therapy</t>
  </si>
  <si>
    <t>Institute for School Improvement</t>
  </si>
  <si>
    <t>College of Health &amp; Human Services</t>
  </si>
  <si>
    <t>College of Humanities &amp; Public Affairs</t>
  </si>
  <si>
    <t>Center for Social Science &amp; Public Policy Research</t>
  </si>
  <si>
    <t>College of Natural &amp; Applied Sciences</t>
  </si>
  <si>
    <t>Ozark Environmental Water Research Institute</t>
  </si>
  <si>
    <t>Diversity &amp; Inclusion</t>
  </si>
  <si>
    <t>Graduate College</t>
  </si>
  <si>
    <t>Library</t>
  </si>
  <si>
    <t>President</t>
  </si>
  <si>
    <t>Provost</t>
  </si>
  <si>
    <t>Ozarks Public Health Institute</t>
  </si>
  <si>
    <t>Research &amp; Economic Development</t>
  </si>
  <si>
    <t>International Leadership &amp; Training Center</t>
  </si>
  <si>
    <t>Jordan Valley Innovation Center</t>
  </si>
  <si>
    <t>Mid-America Viticulture &amp; Enology Center</t>
  </si>
  <si>
    <t>Student Affairs</t>
  </si>
  <si>
    <t>West Plains</t>
  </si>
  <si>
    <t>Small Business Development &amp; Techonology Center</t>
  </si>
  <si>
    <t>Southwest Missorui Area Health Education Center</t>
  </si>
  <si>
    <t>Date Awarded</t>
  </si>
  <si>
    <t>Funding Awarded</t>
  </si>
  <si>
    <t>Number Awarded</t>
  </si>
  <si>
    <t>Credit Share Awards by Department</t>
  </si>
  <si>
    <t>Education</t>
  </si>
  <si>
    <t>Service</t>
  </si>
  <si>
    <t>Facilities &amp; Infrastructure</t>
  </si>
  <si>
    <t>International</t>
  </si>
  <si>
    <t>Equipment</t>
  </si>
  <si>
    <t>Business</t>
  </si>
  <si>
    <t>Other</t>
  </si>
  <si>
    <t>Developing Methods for Laboratory Culture of Diverse Species of Freshwater Mussels</t>
  </si>
  <si>
    <t>Project ACCESS</t>
  </si>
  <si>
    <t>Mercy Graduate Assistantship Funding</t>
  </si>
  <si>
    <t>Barnhart, M Chris</t>
  </si>
  <si>
    <t>Fallone, Melissa</t>
  </si>
  <si>
    <t>Keeth, Jonathan</t>
  </si>
  <si>
    <t>Curry, Matthew</t>
  </si>
  <si>
    <t>Duitsman, Dalen</t>
  </si>
  <si>
    <t>Lopinot, Neal</t>
  </si>
  <si>
    <t>Craig, Christopher</t>
  </si>
  <si>
    <t>Berquist, Charlene</t>
  </si>
  <si>
    <t>Hetzler, Tona</t>
  </si>
  <si>
    <t>Breault, Rick</t>
  </si>
  <si>
    <t>Wittorff-Sandgren, Dorothy</t>
  </si>
  <si>
    <t>May, Diane</t>
  </si>
  <si>
    <t>Franklin, Keri</t>
  </si>
  <si>
    <t>English, Catherine</t>
  </si>
  <si>
    <t>MacGregor, Cynthia</t>
  </si>
  <si>
    <t>Hallgren, Deanna</t>
  </si>
  <si>
    <t>Missouri State University TRIO Upward Bound Program</t>
  </si>
  <si>
    <t>Piccolo, Diana</t>
  </si>
  <si>
    <t>Durham, Paul</t>
  </si>
  <si>
    <t>Reed, Michael</t>
  </si>
  <si>
    <t>Jennings, Mary Ann</t>
  </si>
  <si>
    <t>Meinert, David</t>
  </si>
  <si>
    <t>Dollar, Susan</t>
  </si>
  <si>
    <t>Black, Alice</t>
  </si>
  <si>
    <t>Lehman, Timothy</t>
  </si>
  <si>
    <t>Regional Demonstration Center</t>
  </si>
  <si>
    <t>Kunkel, Allen</t>
  </si>
  <si>
    <t>Pavlowsky, Robert</t>
  </si>
  <si>
    <t>B Acct</t>
  </si>
  <si>
    <t>Arthaud, Tamara</t>
  </si>
  <si>
    <t>Farris, Robin</t>
  </si>
  <si>
    <t>Oswalt, Jill</t>
  </si>
  <si>
    <t>Sellers, Marie</t>
  </si>
  <si>
    <t>Capps, Steven</t>
  </si>
  <si>
    <t>Mathis, S Alicia</t>
  </si>
  <si>
    <t>Underwood, Tabitha</t>
  </si>
  <si>
    <t>Jahnke, Tamera</t>
  </si>
  <si>
    <t>Greene, Janice</t>
  </si>
  <si>
    <t>Witkowski, Colette</t>
  </si>
  <si>
    <t>Robison, Jane</t>
  </si>
  <si>
    <t>Beckman, Daniel</t>
  </si>
  <si>
    <t>SOAR: Mental Health Trauma Intervention Program</t>
  </si>
  <si>
    <t>Qiu, Wenping</t>
  </si>
  <si>
    <t>Grant External Evaluation Services</t>
  </si>
  <si>
    <t>Jolley, Jason</t>
  </si>
  <si>
    <t>Grbac, Kris</t>
  </si>
  <si>
    <t>White, Letitia</t>
  </si>
  <si>
    <t>Kaf, Wafaa</t>
  </si>
  <si>
    <t>Wiley, Tammy</t>
  </si>
  <si>
    <t>Faucett, David</t>
  </si>
  <si>
    <t>Quarter 1 Lease &amp; Affiliate Fees</t>
  </si>
  <si>
    <t>Ligon, Day</t>
  </si>
  <si>
    <t>Cox, Erica</t>
  </si>
  <si>
    <t>Garland, Brett</t>
  </si>
  <si>
    <t>Speer, Robert</t>
  </si>
  <si>
    <t>Evaluation Services for Face Forward Serving Juvenile Offenders Grant</t>
  </si>
  <si>
    <t>Universal Newborn Hearing Screening: Reducing Lost to Follow Up</t>
  </si>
  <si>
    <t>National Writing Project College Ready Writer Program</t>
  </si>
  <si>
    <t>Missouri Fine Arts Academy</t>
  </si>
  <si>
    <t>Partnership to Conduct Vital Signs Monitoring of Natural Resources in 15 NPS Units</t>
  </si>
  <si>
    <t>Oetting, Tara</t>
  </si>
  <si>
    <t>Center for Community Engagement</t>
  </si>
  <si>
    <t>Missouri State University Fiscal Year 2017</t>
  </si>
  <si>
    <t>Center for Writing in College, Career, &amp; Community</t>
  </si>
  <si>
    <t>N/A</t>
  </si>
  <si>
    <t>Ray, Jason</t>
  </si>
  <si>
    <t>SMCOG On-Site Wastewater Improvement Grant-Loan Program</t>
  </si>
  <si>
    <t>GGP</t>
  </si>
  <si>
    <t>CNAS</t>
  </si>
  <si>
    <t>US Environmental Protection Agency</t>
  </si>
  <si>
    <t>Federal</t>
  </si>
  <si>
    <t>Missouri Department of Natural Resources</t>
  </si>
  <si>
    <t>SMCOG FY17 Regional Transportation Planning Program</t>
  </si>
  <si>
    <t>CRPM</t>
  </si>
  <si>
    <t>US Department of Transportation</t>
  </si>
  <si>
    <t>Missouri Department of Transportation</t>
  </si>
  <si>
    <t>Peoria Tribe Staff Training and Assistance in Freshwater Mussel Propagation</t>
  </si>
  <si>
    <t>BIO</t>
  </si>
  <si>
    <t>Peoria Tribe of Indians of Oklahoma</t>
  </si>
  <si>
    <t>Wilson Creek Exfiltration Assessment</t>
  </si>
  <si>
    <t>OEWRI</t>
  </si>
  <si>
    <t>City of Springfield</t>
  </si>
  <si>
    <t>City/County</t>
  </si>
  <si>
    <t>Owen, Marc</t>
  </si>
  <si>
    <t xml:space="preserve">Wilson Creek Exfiltration Assessment </t>
  </si>
  <si>
    <t>James River MS4/TMDL Monitoring for the City of Ozark</t>
  </si>
  <si>
    <t>City of Ozark</t>
  </si>
  <si>
    <t>CDBG Disaster Supplemental</t>
  </si>
  <si>
    <t>US Department of Housing and Urban Development</t>
  </si>
  <si>
    <t>Missouri Department of Economic Development</t>
  </si>
  <si>
    <t>Plavchan, Peter</t>
  </si>
  <si>
    <t>PAMS</t>
  </si>
  <si>
    <t>National Aeronautics and Space Administration</t>
  </si>
  <si>
    <t>Basic Research</t>
  </si>
  <si>
    <t>Mickus, Kevin</t>
  </si>
  <si>
    <t>Electrical Resistivity Survey on East Kearney, Springfield Missouri</t>
  </si>
  <si>
    <t>Environmental Works, Inc.</t>
  </si>
  <si>
    <t>Graduate Assistant / Internship Funding - Drury</t>
  </si>
  <si>
    <t>SMAT</t>
  </si>
  <si>
    <t>CHHS</t>
  </si>
  <si>
    <t>Drury University</t>
  </si>
  <si>
    <t>National Science Foundation</t>
  </si>
  <si>
    <t>Mercy Sports Medicine</t>
  </si>
  <si>
    <t>Ray, Jack</t>
  </si>
  <si>
    <t>Survey Training Program at Wappapello Lake</t>
  </si>
  <si>
    <t>CAR</t>
  </si>
  <si>
    <t>CHPA</t>
  </si>
  <si>
    <t>Environmental Research Group, LLC</t>
  </si>
  <si>
    <t>Thompson, Dustin</t>
  </si>
  <si>
    <t>Lancaster, Phillip</t>
  </si>
  <si>
    <t>Covered Feeding to Evaluate Fishing Strategies and Genetic Selection Program</t>
  </si>
  <si>
    <t>AGR</t>
  </si>
  <si>
    <t>PROV</t>
  </si>
  <si>
    <t>Missouri Agriculture Foundation</t>
  </si>
  <si>
    <t>State</t>
  </si>
  <si>
    <t>Applied Research</t>
  </si>
  <si>
    <t>Webb, Gary</t>
  </si>
  <si>
    <t>2016-2017 DESE Professional Development</t>
  </si>
  <si>
    <t>CWCCC</t>
  </si>
  <si>
    <t>COAL</t>
  </si>
  <si>
    <t>Missouri Department of Elementary and Secondary Education</t>
  </si>
  <si>
    <t>Knowles, Amy</t>
  </si>
  <si>
    <t>Payne, Heather</t>
  </si>
  <si>
    <t>CBLS</t>
  </si>
  <si>
    <t>VPRED</t>
  </si>
  <si>
    <t>International Dehydrated Foods</t>
  </si>
  <si>
    <t>Irons, Chrystal</t>
  </si>
  <si>
    <t>SBTDC</t>
  </si>
  <si>
    <t>US Small Business Administration</t>
  </si>
  <si>
    <t>University of Missouri</t>
  </si>
  <si>
    <t>Non-Profit</t>
  </si>
  <si>
    <t>CRWP - Seed Evaluation Grant Reeds Spring &amp; Lebanon</t>
  </si>
  <si>
    <t>US Department of Education</t>
  </si>
  <si>
    <t>National Writing Project</t>
  </si>
  <si>
    <t>CRWP - Seed Evaluation Grant Reeds Spring</t>
  </si>
  <si>
    <t>Enriched Extract from a Cannabis Cultivar Expressing Low THC Levels in a Migraine Model and Following Topical Application</t>
  </si>
  <si>
    <t>CBD Sciences Group, LLC</t>
  </si>
  <si>
    <t xml:space="preserve">Propagation and Augmentation of the Ouachita Rock Pocketbook </t>
  </si>
  <si>
    <t>US Fish &amp; Wildlife Service</t>
  </si>
  <si>
    <t>Oklahoma Department of Wildlife Conservation</t>
  </si>
  <si>
    <t>Mountain Lake Anodonta Propagation</t>
  </si>
  <si>
    <t>Presidio Trust</t>
  </si>
  <si>
    <t>Little Sac Watershed SWAT Modeling for Watershed Planning</t>
  </si>
  <si>
    <t>Watershed Committee of the Ozarks</t>
  </si>
  <si>
    <t>Schweiger, Paul</t>
  </si>
  <si>
    <t>Kindergarten Readiness Study 2016</t>
  </si>
  <si>
    <t>CRS</t>
  </si>
  <si>
    <t>Mayor's Commission for Children</t>
  </si>
  <si>
    <t>New Teacher Mentor Training</t>
  </si>
  <si>
    <t>COE</t>
  </si>
  <si>
    <t>Cassville R-4 School District</t>
  </si>
  <si>
    <t>Cozort, Carol</t>
  </si>
  <si>
    <t>Accreditation Standards Revision</t>
  </si>
  <si>
    <t>OPHI</t>
  </si>
  <si>
    <t>US Department of Health and Human Services</t>
  </si>
  <si>
    <t>Missouri Department of Health and Senior Services</t>
  </si>
  <si>
    <t>CRIM</t>
  </si>
  <si>
    <t>US Department of Labor</t>
  </si>
  <si>
    <t>Saint Louis Agency on Training and Employment</t>
  </si>
  <si>
    <t>ASMT</t>
  </si>
  <si>
    <t xml:space="preserve">The protein efficiency digetibility of different protein sources: study 3 </t>
  </si>
  <si>
    <t>The Evaluation of Clinical Rectal Swabs Using DDGE to Study Microbiota</t>
  </si>
  <si>
    <t>Tuning Elements</t>
  </si>
  <si>
    <t>Stem-Based Literacy: A Statewide Initiative</t>
  </si>
  <si>
    <t>Curators for the University of Missouri</t>
  </si>
  <si>
    <t>EGR</t>
  </si>
  <si>
    <t>James River Non-point Source Watershed Management Plan</t>
  </si>
  <si>
    <t>ENG</t>
  </si>
  <si>
    <t>City of Springfield Biological Assessment of Urban Streams XIII</t>
  </si>
  <si>
    <t>Investigation of Inhibition of Cytokine Level in the Trigeminal System</t>
  </si>
  <si>
    <t>JVIC</t>
  </si>
  <si>
    <t>ElectroCore</t>
  </si>
  <si>
    <t>Brock, Russell</t>
  </si>
  <si>
    <t>DEV</t>
  </si>
  <si>
    <t>WP</t>
  </si>
  <si>
    <t>Foster, Lyle</t>
  </si>
  <si>
    <t>The Journey Continues: African Americans in the Ozarks</t>
  </si>
  <si>
    <t>S&amp;A</t>
  </si>
  <si>
    <t>National Endowment for the Humanities</t>
  </si>
  <si>
    <t>Missouri Humanities Council</t>
  </si>
  <si>
    <t>Knapp, Timothy</t>
  </si>
  <si>
    <t>Amberg, Lucie</t>
  </si>
  <si>
    <t>SWRPDC Consolidated Contracts</t>
  </si>
  <si>
    <t>Gravity data collection in Bhutan</t>
  </si>
  <si>
    <t>National Geospatial-Intelligence Agency</t>
  </si>
  <si>
    <t>Thompson, Kip</t>
  </si>
  <si>
    <t>Mosquito Surveillance to Assess Risk of Zika and Other Aedes Species</t>
  </si>
  <si>
    <t>MPH</t>
  </si>
  <si>
    <t>Claborn, David</t>
  </si>
  <si>
    <t>SA</t>
  </si>
  <si>
    <t>Missouri Space Grant</t>
  </si>
  <si>
    <t>Patel, Rishi</t>
  </si>
  <si>
    <t>Advancing Carbon Nanomaterials Based Device Manufacturing Through Life Cycle Analysis, Risk Analysis, and Mitigation</t>
  </si>
  <si>
    <t>CASE</t>
  </si>
  <si>
    <t>Department of the Army</t>
  </si>
  <si>
    <t>Development Research</t>
  </si>
  <si>
    <t>Voives for Food Project</t>
  </si>
  <si>
    <t>US Department of Agriculture</t>
  </si>
  <si>
    <t>Fair Grove Senior Center Grant Administration</t>
  </si>
  <si>
    <t>City of Fair Grove</t>
  </si>
  <si>
    <t>Uribe-Zarain, Ximena</t>
  </si>
  <si>
    <t>Green County Triple P, Level 1 Evaluation 2016</t>
  </si>
  <si>
    <t>Missouri Foundation for Health</t>
  </si>
  <si>
    <t>Community Partnership of the Ozarks</t>
  </si>
  <si>
    <t>The Midwest Center of NCPN-Grapes</t>
  </si>
  <si>
    <t>CGB</t>
  </si>
  <si>
    <t>Water Education Programs in Greene County (WET)</t>
  </si>
  <si>
    <t>BSFS</t>
  </si>
  <si>
    <t>City of Springfield and Green County</t>
  </si>
  <si>
    <t>Moore, Robert</t>
  </si>
  <si>
    <t>MDHE Default Prevention Grant Proposal</t>
  </si>
  <si>
    <t>FA</t>
  </si>
  <si>
    <t>Missouri Department of Higher Education</t>
  </si>
  <si>
    <t>Synergistic Neurological &amp; Cellular Effects on Poly Drug Use &amp; Sleep Deprivation</t>
  </si>
  <si>
    <t>Dynamic DNA Laboratories</t>
  </si>
  <si>
    <t>Graduate Assistant / Internship Funding - Evangel</t>
  </si>
  <si>
    <t>Evangel University</t>
  </si>
  <si>
    <t>China EMBA Cohort 31</t>
  </si>
  <si>
    <t>COB</t>
  </si>
  <si>
    <t>International Management Education Center</t>
  </si>
  <si>
    <t>China EMBA Cohort 32</t>
  </si>
  <si>
    <t>Analysis of the Gregoire Artifact Collection for the Ozark-St. Francois National Forest</t>
  </si>
  <si>
    <t>US Forest Service</t>
  </si>
  <si>
    <t>National Park Service</t>
  </si>
  <si>
    <t>University Partnership Program - Year 4</t>
  </si>
  <si>
    <t>SWK</t>
  </si>
  <si>
    <t>Research Foundation for SUNY - Albany</t>
  </si>
  <si>
    <t>Day, Michele</t>
  </si>
  <si>
    <t>Hope, Kathryn</t>
  </si>
  <si>
    <t>Cardiac &amp; Diabetic Healthcare for the Uninsured</t>
  </si>
  <si>
    <t>NUR</t>
  </si>
  <si>
    <t>Mercy Caritas/Catherine McAuley Area of Greatest Need Program</t>
  </si>
  <si>
    <t>Southwest Missouri Council of Governments 2017 Development Grant</t>
  </si>
  <si>
    <t>Missouri Office of Adminstration</t>
  </si>
  <si>
    <t>CLSE</t>
  </si>
  <si>
    <t>Wright, Joan</t>
  </si>
  <si>
    <t>Adult Education &amp; Literacy Grant</t>
  </si>
  <si>
    <t>Cooperative EdD Program - Fall 2016-Spring 2017</t>
  </si>
  <si>
    <t>B02016</t>
  </si>
  <si>
    <t>CDR</t>
  </si>
  <si>
    <t>Quarter 1 B Accounts</t>
  </si>
  <si>
    <t>B02040</t>
  </si>
  <si>
    <t>Management Development Institute</t>
  </si>
  <si>
    <t>MDI</t>
  </si>
  <si>
    <t>B02066</t>
  </si>
  <si>
    <t>Child Development Center</t>
  </si>
  <si>
    <t>CDC</t>
  </si>
  <si>
    <t xml:space="preserve">COE </t>
  </si>
  <si>
    <t>B02078</t>
  </si>
  <si>
    <t>Counseling Practicum Clinic</t>
  </si>
  <si>
    <t>CPC</t>
  </si>
  <si>
    <t>B02112</t>
  </si>
  <si>
    <t>Speech, Language, Hearing Center</t>
  </si>
  <si>
    <t>SLHC</t>
  </si>
  <si>
    <t>B02116</t>
  </si>
  <si>
    <t>Physical Therapy Clinic</t>
  </si>
  <si>
    <t>PTC</t>
  </si>
  <si>
    <t>B02119</t>
  </si>
  <si>
    <t>Project Success</t>
  </si>
  <si>
    <t>PS</t>
  </si>
  <si>
    <t>B02122</t>
  </si>
  <si>
    <t>Center for Archeological Research</t>
  </si>
  <si>
    <t>B02144</t>
  </si>
  <si>
    <t>B02147</t>
  </si>
  <si>
    <t>Biology - Research Materials Sales</t>
  </si>
  <si>
    <t>B02166</t>
  </si>
  <si>
    <t>DelVecchio, Ronald</t>
  </si>
  <si>
    <t>Fruit Science Workshops</t>
  </si>
  <si>
    <t>B02187</t>
  </si>
  <si>
    <t>Missouri Campus Compact</t>
  </si>
  <si>
    <t>MCC</t>
  </si>
  <si>
    <t>B02361</t>
  </si>
  <si>
    <t>Herr, Melissa</t>
  </si>
  <si>
    <t>MFAA</t>
  </si>
  <si>
    <t>B02364</t>
  </si>
  <si>
    <t>CASE Service Agreements</t>
  </si>
  <si>
    <t>B02377</t>
  </si>
  <si>
    <t>CNAS - Other Income</t>
  </si>
  <si>
    <t>B02385</t>
  </si>
  <si>
    <t>Agriculture Other Income</t>
  </si>
  <si>
    <t>B02386</t>
  </si>
  <si>
    <t>Doering, Trisha</t>
  </si>
  <si>
    <t>AHEC - Student Placement</t>
  </si>
  <si>
    <t>AHEC</t>
  </si>
  <si>
    <t>B02413</t>
  </si>
  <si>
    <t>B02430</t>
  </si>
  <si>
    <t>BMS - Metabolic Cart Lab</t>
  </si>
  <si>
    <t>BMS</t>
  </si>
  <si>
    <t>B02434</t>
  </si>
  <si>
    <t>Cooperative Doctorate Program</t>
  </si>
  <si>
    <t>B02446</t>
  </si>
  <si>
    <t>ELI Language &amp; Culture Programs</t>
  </si>
  <si>
    <t>ELI</t>
  </si>
  <si>
    <t>B02448</t>
  </si>
  <si>
    <t>ELI Undergrad Program</t>
  </si>
  <si>
    <t>B02477</t>
  </si>
  <si>
    <t>ELI Teacher Training Programs</t>
  </si>
  <si>
    <t>B02506</t>
  </si>
  <si>
    <t>OPHI - Consultant Services</t>
  </si>
  <si>
    <t>B02545</t>
  </si>
  <si>
    <t>B02548</t>
  </si>
  <si>
    <t>SWRPDC Projects Income</t>
  </si>
  <si>
    <t>B02581</t>
  </si>
  <si>
    <t>Norgren, Michelle</t>
  </si>
  <si>
    <t>MVEC-VESTA Program Income</t>
  </si>
  <si>
    <t>MVEC</t>
  </si>
  <si>
    <t>P02001</t>
  </si>
  <si>
    <t>SBTDC - Other</t>
  </si>
  <si>
    <t>P02002</t>
  </si>
  <si>
    <t>ACCESS Workshop &amp; Training</t>
  </si>
  <si>
    <t>ACCESS</t>
  </si>
  <si>
    <t>P02005</t>
  </si>
  <si>
    <t>SBTDC Workshops</t>
  </si>
  <si>
    <t>JVIC Lease/Affiliate Fees</t>
  </si>
  <si>
    <t>eFactory Lease/Partner Fees</t>
  </si>
  <si>
    <t>Quarter 1 Lease &amp; Partner Fees</t>
  </si>
  <si>
    <t>The Use of AACI to Treat Rheumatoid Arthritis in Rats</t>
  </si>
  <si>
    <t>The Use of AACI as Treatment for Early Life Stress-Induced Anxiety in Rodents</t>
  </si>
  <si>
    <t>Missouri Assistive Technology Advisory Council</t>
  </si>
  <si>
    <t>CAR-1503 Phase I Survey of 400 Acres for Monett Regional Airport</t>
  </si>
  <si>
    <t>Jviation, Inc.</t>
  </si>
  <si>
    <t>Iqbal, Razib</t>
  </si>
  <si>
    <t>CS</t>
  </si>
  <si>
    <t>McKay, Matthew</t>
  </si>
  <si>
    <t>Geological Mapping in Western Idaho: Tracking Down Evidence for Terrane Accretion</t>
  </si>
  <si>
    <t>US Geological Survey</t>
  </si>
  <si>
    <t>MSU Nursing Doctor of Nursing Practice in Educational Leadership</t>
  </si>
  <si>
    <t>Mayanovic, Robert</t>
  </si>
  <si>
    <t>Sakidja, Ridwan</t>
  </si>
  <si>
    <t>Feeney, Monika</t>
  </si>
  <si>
    <t>Poston, Tracy</t>
  </si>
  <si>
    <t>Kovacs, Laszlo</t>
  </si>
  <si>
    <t>Adapting perennial crops for climate change: Graft transmissible effects of rootstocks on grapevine shoots</t>
  </si>
  <si>
    <t>Saint Louis University</t>
  </si>
  <si>
    <t>Cleveland, Tracy</t>
  </si>
  <si>
    <t>Physician Assistant Alcohol Education and SBIRT Training Program in Missouri</t>
  </si>
  <si>
    <t>PAS</t>
  </si>
  <si>
    <t>Substance Abuse and Mental Health Services Administration</t>
  </si>
  <si>
    <t>Canales, Roberto</t>
  </si>
  <si>
    <t>Springfield MS4 Monitoring Project</t>
  </si>
  <si>
    <t>Project Access</t>
  </si>
  <si>
    <t>Stewart, Rabekah</t>
  </si>
  <si>
    <t>TRIO</t>
  </si>
  <si>
    <t>TRIO Student Support Services Program - Springfield Campus</t>
  </si>
  <si>
    <t>Hellman, Andrea</t>
  </si>
  <si>
    <t>iELT-Ozarks Project</t>
  </si>
  <si>
    <t>Lancaster, Dennis</t>
  </si>
  <si>
    <t>Funding Development Initiative</t>
  </si>
  <si>
    <t>Rural Community College Alliance</t>
  </si>
  <si>
    <t>HRSA NAT Grant</t>
  </si>
  <si>
    <t>Health Resources and Services Administration</t>
  </si>
  <si>
    <t>Innovation Center FY17</t>
  </si>
  <si>
    <t>Missouri Technology Corporation</t>
  </si>
  <si>
    <t>Near Net Shape Cured Aeroshell for CMC Processing</t>
  </si>
  <si>
    <t xml:space="preserve">Northrop Grumman Corp </t>
  </si>
  <si>
    <t>Physical Sciences Inc</t>
  </si>
  <si>
    <t>The Evaluation of Tuned Patches on Pain Levels, Gut MIcrobiota, and Pediatrlc ADHD</t>
  </si>
  <si>
    <t>Evaluation of Inclusion of Calcitonin Gene-Related Peptide and A Polyphenol-Enriched Grape Seed Extract in Novel Formulations to Maintain Skin Integrity, Promote Healthy Wound Healing, and Management of Migraine and Head Injury Polyphenol-Enriched Grape Seed Extract in Novel Formulations to Maintain Skin Integrity, Promote Healthy Wound Healing, and Management of Migraine and Head Injury</t>
  </si>
  <si>
    <t>Skaggs Foundation</t>
  </si>
  <si>
    <t xml:space="preserve">Task Order #2 Cured Aeroshell for CMC Processing </t>
  </si>
  <si>
    <t>Kellum, Mary</t>
  </si>
  <si>
    <t>Science, Technology, and Engineering for Elementary Educators, Integrating Literacy (STEEL) Cycle 15</t>
  </si>
  <si>
    <t>Goodwin, David</t>
  </si>
  <si>
    <t>RFT</t>
  </si>
  <si>
    <t>Satterfield, James</t>
  </si>
  <si>
    <t>Patterson, Jill</t>
  </si>
  <si>
    <t>Implementation of Green Dot Violence Prevention Strategy</t>
  </si>
  <si>
    <t>PRES</t>
  </si>
  <si>
    <t>IoT and Software in the Google Cloud Platform</t>
  </si>
  <si>
    <t>Google</t>
  </si>
  <si>
    <t>Getting it WRITE in Mathematics</t>
  </si>
  <si>
    <t>CEFS</t>
  </si>
  <si>
    <t>Sullivan, Patrick</t>
  </si>
  <si>
    <t>Child Care Provider Agreement</t>
  </si>
  <si>
    <t>Missouri Department of Social Services</t>
  </si>
  <si>
    <t>Vaughan, David</t>
  </si>
  <si>
    <t>Recycling Bins for Ellis Hall and Davis- Harrington Welcome Center</t>
  </si>
  <si>
    <t>EHS</t>
  </si>
  <si>
    <t>AIS</t>
  </si>
  <si>
    <t>Ozarks Headwaters Recycling and Materials Management District</t>
  </si>
  <si>
    <t>Corporation for Public Boradcasting - TV</t>
  </si>
  <si>
    <t>BRD SVC</t>
  </si>
  <si>
    <t>Corporation for Public Broadcasting</t>
  </si>
  <si>
    <t>Knight, Rachel</t>
  </si>
  <si>
    <t>Corporation for Public Boradcasting - Radio</t>
  </si>
  <si>
    <t>Quarter 2 B Accounts</t>
  </si>
  <si>
    <t>B02483</t>
  </si>
  <si>
    <t>Quarter 2 eFactory Lease/Partner Fees</t>
  </si>
  <si>
    <t>Quarter 2 JVIC Lease/Affiliate Fees</t>
  </si>
  <si>
    <t>Region D FY16 Homeland Security Grant Program</t>
  </si>
  <si>
    <t>US Department of Homeland Security</t>
  </si>
  <si>
    <t>Missouri Office of Homeland Security</t>
  </si>
  <si>
    <t>Pregnancy Prevention Program (formerly AEP)</t>
  </si>
  <si>
    <t>TRIO Student Support Services Program - West Plains Campus</t>
  </si>
  <si>
    <t>Lancaster, Sarah</t>
  </si>
  <si>
    <t>Managing Nutrient Inputs to Enhance the Sustainability of Forage-Based Beef Systems</t>
  </si>
  <si>
    <t>McClain, William</t>
  </si>
  <si>
    <t>Busdieker-Jesse, Nichole</t>
  </si>
  <si>
    <t>Domestic Violence Research Project for SAC Grant</t>
  </si>
  <si>
    <t>Missouri State Highway Patrol</t>
  </si>
  <si>
    <t>Malega, Ronald</t>
  </si>
  <si>
    <t>Precise Radial Velocities in the Red and Near-Infrared and Visible</t>
  </si>
  <si>
    <t>Alsup-Egbers, Clydette</t>
  </si>
  <si>
    <t>Investigating the Optimum Planting Date for Garlic in Southwest Missouri</t>
  </si>
  <si>
    <t>Missouri Department of Agriculture</t>
  </si>
  <si>
    <t>Onyango, Benjamin</t>
  </si>
  <si>
    <t>Smotherman, Rebecca</t>
  </si>
  <si>
    <t>College of Agriculture</t>
  </si>
  <si>
    <t xml:space="preserve">Clark, Megan </t>
  </si>
  <si>
    <t>Geriatric Workforce Enhancement Program</t>
  </si>
  <si>
    <t>A.T. Still University</t>
  </si>
  <si>
    <t>Model State Supported AHEC</t>
  </si>
  <si>
    <t>Investigate Company's proprietary candidates on in-vivo trigeminal nerve</t>
  </si>
  <si>
    <t>OPT State-Miscellaneous Income KZOK-TV</t>
  </si>
  <si>
    <t>Missouri Arts Council</t>
  </si>
  <si>
    <t>KSMU State-Miscellaneous Income KSMU-FM</t>
  </si>
  <si>
    <t>The Measurement of Adrenomedullin in Human Samples</t>
  </si>
  <si>
    <t>International Institute of Holistic Medicine</t>
  </si>
  <si>
    <t xml:space="preserve">Aquatic Turtle Community Composition in Artificial Wetlands versus Natural Oxbow Lakes in Southeastern Kansas </t>
  </si>
  <si>
    <t>Kansas Department of Wildlife, Parks and Tourism</t>
  </si>
  <si>
    <t>Task 1: Minimization of Water Loss through Polymer-Based Lead-Acid Battery Casing</t>
  </si>
  <si>
    <t>NorthStar Battery</t>
  </si>
  <si>
    <t>Task 2: Minimization of Sn Segregation during Pb-Sn Rolling Process</t>
  </si>
  <si>
    <t>Hood, Jane</t>
  </si>
  <si>
    <t>DNR Community Services Outreach - Miller Wastewater Regionalization</t>
  </si>
  <si>
    <t>17 MSU Missouri Fine Arts Academy</t>
  </si>
  <si>
    <t>China EMBA Cohort 33</t>
  </si>
  <si>
    <t>China EMBA Cohort 34</t>
  </si>
  <si>
    <t>B02505</t>
  </si>
  <si>
    <t>Bodenhausen, Bradley</t>
  </si>
  <si>
    <t>Customized Education Program in Marketing, Agronomy and Food Technology</t>
  </si>
  <si>
    <t>ILTC</t>
  </si>
  <si>
    <t>JSC S. Seifullin Kazakh Agrotechnical University</t>
  </si>
  <si>
    <t>KATU Faculty Internship/Professional Development Program</t>
  </si>
  <si>
    <t>Customized Educational Program in Agricultural Studies</t>
  </si>
  <si>
    <t>Ningxia University, P.R. China</t>
  </si>
  <si>
    <t>Customized Biotechnology Training Program for Qingdao University</t>
  </si>
  <si>
    <t>Qingdao University</t>
  </si>
  <si>
    <t xml:space="preserve">Practical Innovation and Entrepreneurship </t>
  </si>
  <si>
    <t>South China University of Technology</t>
  </si>
  <si>
    <t>Pszczolkowski, Maciej</t>
  </si>
  <si>
    <t>Creating hands-on experience for students by investigating the effects of neem essential</t>
  </si>
  <si>
    <t>COAG</t>
  </si>
  <si>
    <t>Baker, Anne</t>
  </si>
  <si>
    <t>The Women on the Mother Road in Missouri: Interviews and Screening and Discussion Program</t>
  </si>
  <si>
    <t>LIB</t>
  </si>
  <si>
    <t>Northern Long-Eared Bat Survey and Assessment, For Leonard Wood, Missouri</t>
  </si>
  <si>
    <t>US Army Corp of Engineers</t>
  </si>
  <si>
    <t>The eFactory - Missouri Building Entrepreneurial Capacity</t>
  </si>
  <si>
    <t>eFAC</t>
  </si>
  <si>
    <t>Mideast Meets Midwest:  Enhancing Middle Eastern Studies in Missouri Universities</t>
  </si>
  <si>
    <t>MCL</t>
  </si>
  <si>
    <t>University of Central Missouri</t>
  </si>
  <si>
    <t>Administrative Services</t>
  </si>
  <si>
    <t>Information Services</t>
  </si>
  <si>
    <t>Voices for Food Project</t>
  </si>
  <si>
    <t>Lamar Lake NWQI Pilot Watershed Assessment</t>
  </si>
  <si>
    <t>Propagation for augmentation of Arkansas Fatmucket Mussels in the Saline River Basin</t>
  </si>
  <si>
    <t>US Department of the Interior</t>
  </si>
  <si>
    <t>Arkansas State Game and Fish Commission</t>
  </si>
  <si>
    <t>Determining the potential effects of electrofishing on hellbenders</t>
  </si>
  <si>
    <t>Missouri Department of Conservation</t>
  </si>
  <si>
    <t>Community Foundation of the Ozarks</t>
  </si>
  <si>
    <t>Affiliation Agreement</t>
  </si>
  <si>
    <t>Kansas City University of Medicine and Biosciences</t>
  </si>
  <si>
    <t>Grape and wine Institute FY 17</t>
  </si>
  <si>
    <t>Mercy ECHA Cohort 1</t>
  </si>
  <si>
    <t>Mercy Health Springfield Communities</t>
  </si>
  <si>
    <t>CSD</t>
  </si>
  <si>
    <t>Data Gathering for Statewide Mosquito-borne Disease Readiness and Response Plan</t>
  </si>
  <si>
    <t>Quarter 3 eFactory Lease/Partner Fees</t>
  </si>
  <si>
    <t>Quarter 3 JVIC Lease/Affiliate Fees</t>
  </si>
  <si>
    <t>Quarter 4 B Accounts</t>
  </si>
  <si>
    <t>B02156</t>
  </si>
  <si>
    <t>AGRI - Equine Judging Workshop</t>
  </si>
  <si>
    <t>B02317</t>
  </si>
  <si>
    <t>CBLS - Service Agreements</t>
  </si>
  <si>
    <t>Cooperative EdD Program - Fall 2015-Spring 2016</t>
  </si>
  <si>
    <t>Camp, Susan</t>
  </si>
  <si>
    <t>The Season 2015-2016</t>
  </si>
  <si>
    <t>JKHH</t>
  </si>
  <si>
    <t>OPT-State Miscellaneous Income - Radio</t>
  </si>
  <si>
    <t>Missouri Public Broadcasting Corporation</t>
  </si>
  <si>
    <t>OPT-State Miscellaneous Income - TV</t>
  </si>
  <si>
    <t>Alder BioPharmaceuticals, Inc.</t>
  </si>
  <si>
    <t>Boaz, Keith</t>
  </si>
  <si>
    <t>Monitoring Assistant for Big River Remediation Site</t>
  </si>
  <si>
    <t>Engler, Karen</t>
  </si>
  <si>
    <t>DESE Cochlear Implant Consultation</t>
  </si>
  <si>
    <t>2018 Stone County Multi-Jurisdictional Haard Mitigation Plan Update</t>
  </si>
  <si>
    <t>Federal Emergency Management Agency</t>
  </si>
  <si>
    <t>State Emergency Management Agency</t>
  </si>
  <si>
    <t>2018 Lawrence County Multi-Jurisdictional Hazard Mitigation Plan Update</t>
  </si>
  <si>
    <t>Regional Partnership Grant:  Preserving Families Through Partnership Together</t>
  </si>
  <si>
    <t>Alternative Opportunities, Inc.</t>
  </si>
  <si>
    <t>Wulff-Risner, Linda</t>
  </si>
  <si>
    <t>Rural Community College Agricultural Cooperative Initiative</t>
  </si>
  <si>
    <t>Blindness/ Low Vision Tuition Grant</t>
  </si>
  <si>
    <t>Deaf/HH On-Line Community of Practice Year 9</t>
  </si>
  <si>
    <t>MO SBTDC FY17</t>
  </si>
  <si>
    <t>Soil, Watershed and Heritage Inventory and Monitoring</t>
  </si>
  <si>
    <t>Pilot to Evaluate Potential Benefits and Safety of Durisan Products and Cannabidiol as Vaginal Treatments</t>
  </si>
  <si>
    <t>Pilot Study to Evaluate Potential Benefits and Safety of Novel Burn Ointment in Yucatan Mini-Swine</t>
  </si>
  <si>
    <t>ATLL</t>
  </si>
  <si>
    <t>2018 Taney County Multi-Jurisdictional Hazard Mitigation Plan Update</t>
  </si>
  <si>
    <t>Bear POWER (Promoting Opportunities for Work, Education and Resilience)</t>
  </si>
  <si>
    <t>University of Massachusetts Boston</t>
  </si>
  <si>
    <t>STEM-Based Literacy: A Statewide Initiative</t>
  </si>
  <si>
    <t>Harbaugh, Adam</t>
  </si>
  <si>
    <t>The Assessment of Protein Toleralnce:  Pilot</t>
  </si>
  <si>
    <t>Flared Duct Component - Phase I</t>
  </si>
  <si>
    <t>Physical Sciences Inc.</t>
  </si>
  <si>
    <t>Audiology Consultant-Newborn Hearing Screening</t>
  </si>
  <si>
    <t>Administrative Mentoring Program (AMP)</t>
  </si>
  <si>
    <t>Doctor of Education Cooperative Program in Educational Leadership</t>
  </si>
  <si>
    <t>Blansit, Amy</t>
  </si>
  <si>
    <t>Northwest Project</t>
  </si>
  <si>
    <t>KIN</t>
  </si>
  <si>
    <t>Assessing Growth, Reproduction, and Immigration in an Introduced Population of Alligator Snapping Turtles</t>
  </si>
  <si>
    <t>Unknown</t>
  </si>
  <si>
    <t>Mark Twain National Forest - North Fork and Mill Creek Monitoring</t>
  </si>
  <si>
    <t>Greene County Triple P Program Evaluation</t>
  </si>
  <si>
    <t>B02597</t>
  </si>
  <si>
    <t>BIO - Legionella Testing</t>
  </si>
  <si>
    <t>P92006</t>
  </si>
  <si>
    <t>Madden, Bronwen</t>
  </si>
  <si>
    <t>WP SBTDC Program Income</t>
  </si>
  <si>
    <t>ATLL Projects Income</t>
  </si>
  <si>
    <t>Agency for Teaching, Leading and Learning</t>
  </si>
  <si>
    <t>Quarter 3 B Accounts</t>
  </si>
  <si>
    <t>Pierson, Matthew</t>
  </si>
  <si>
    <t>Quarter 4 eFactory Lease/Partner Fees</t>
  </si>
  <si>
    <t>Quarter 4 JVIC Lease/Affiliate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</si>
</sst>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libri Light"/>
      <family val="1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6"/>
      <color theme="0" tint="-4.9989318521683403E-2"/>
      <name val="Calibri Light"/>
      <family val="1"/>
      <scheme val="major"/>
    </font>
    <font>
      <sz val="11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9AB98"/>
        <bgColor indexed="64"/>
      </patternFill>
    </fill>
    <fill>
      <patternFill patternType="solid">
        <fgColor rgb="FFFFEEBB"/>
        <bgColor indexed="64"/>
      </patternFill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2">
    <xf numFmtId="0" fontId="0" fillId="0" borderId="0" xfId="0"/>
    <xf numFmtId="49" fontId="2" fillId="4" borderId="0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right" vertical="center"/>
    </xf>
    <xf numFmtId="0" fontId="2" fillId="4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2" fillId="4" borderId="0" xfId="1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7" fillId="5" borderId="0" xfId="0" applyNumberFormat="1" applyFont="1" applyFill="1" applyAlignment="1">
      <alignment vertical="center"/>
    </xf>
    <xf numFmtId="164" fontId="7" fillId="5" borderId="0" xfId="0" applyNumberFormat="1" applyFont="1" applyFill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/>
    </xf>
    <xf numFmtId="165" fontId="7" fillId="5" borderId="0" xfId="1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5" fontId="3" fillId="2" borderId="0" xfId="1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65" fontId="0" fillId="0" borderId="0" xfId="1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4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165" fontId="3" fillId="2" borderId="0" xfId="1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164" fontId="7" fillId="5" borderId="0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vertical="center"/>
    </xf>
    <xf numFmtId="165" fontId="7" fillId="5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5" fontId="4" fillId="3" borderId="2" xfId="1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165" fontId="0" fillId="0" borderId="0" xfId="1" applyNumberFormat="1" applyFont="1" applyAlignment="1">
      <alignment horizontal="right" vertical="center" wrapText="1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5" fillId="4" borderId="0" xfId="0" applyNumberFormat="1" applyFont="1" applyFill="1" applyBorder="1" applyAlignment="1">
      <alignment horizontal="center" vertical="center"/>
    </xf>
  </cellXfs>
  <cellStyles count="3">
    <cellStyle name="Comma 90" xfId="2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9AB98"/>
      <color rgb="FFFFEEBB"/>
      <color rgb="FF5E0009"/>
      <color rgb="FFFFC55D"/>
      <color rgb="FFCA8F27"/>
      <color rgb="FFA65D1D"/>
      <color rgb="FFC5D7B3"/>
      <color rgb="FF99B979"/>
      <color rgb="FF96BD6F"/>
      <color rgb="FF739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Temp\F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showGridLines="0" tabSelected="1" zoomScale="80" zoomScaleNormal="80" workbookViewId="0">
      <pane ySplit="2" topLeftCell="A3" activePane="bottomLeft" state="frozen"/>
      <selection pane="bottomLeft" activeCell="B4" sqref="B4"/>
    </sheetView>
  </sheetViews>
  <sheetFormatPr defaultRowHeight="15" x14ac:dyDescent="0.25"/>
  <cols>
    <col min="1" max="2" width="2.7109375" style="8" customWidth="1"/>
    <col min="3" max="3" width="13.7109375" style="49" customWidth="1"/>
    <col min="4" max="4" width="30.7109375" style="50" customWidth="1"/>
    <col min="5" max="5" width="40.7109375" style="51" customWidth="1"/>
    <col min="6" max="6" width="13.7109375" style="20" customWidth="1"/>
    <col min="7" max="7" width="13.7109375" style="35" customWidth="1"/>
    <col min="8" max="8" width="30.7109375" style="35" customWidth="1"/>
    <col min="9" max="9" width="15" style="20" customWidth="1"/>
    <col min="10" max="10" width="30.7109375" style="8" customWidth="1"/>
    <col min="11" max="11" width="18.7109375" style="8" customWidth="1"/>
    <col min="12" max="12" width="13.7109375" style="8" customWidth="1"/>
    <col min="13" max="13" width="26.42578125" style="53" customWidth="1"/>
    <col min="14" max="16384" width="9.140625" style="8"/>
  </cols>
  <sheetData>
    <row r="1" spans="1:14" ht="33.75" x14ac:dyDescent="0.25">
      <c r="A1" s="101" t="s">
        <v>119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26.25" x14ac:dyDescent="0.25">
      <c r="A2" s="1" t="s">
        <v>46</v>
      </c>
      <c r="B2" s="2"/>
      <c r="C2" s="3"/>
      <c r="D2" s="4"/>
      <c r="E2" s="1"/>
      <c r="F2" s="1"/>
      <c r="G2" s="5"/>
      <c r="H2" s="6" t="s">
        <v>45</v>
      </c>
      <c r="I2" s="7">
        <f>I3+I42+I82+I95+I145+I195+I228+I321+I325+I329+I333+I337+I343+I376+I7+I476+I483</f>
        <v>352</v>
      </c>
      <c r="J2" s="7"/>
      <c r="K2" s="6"/>
      <c r="L2" s="6" t="s">
        <v>44</v>
      </c>
      <c r="M2" s="9">
        <f>M3+M42+M82+M95+M145+M195+M228+M321+M325+M329+M333+M337+M343+M376+M7+M476+M483</f>
        <v>20584403.969999999</v>
      </c>
    </row>
    <row r="3" spans="1:14" s="30" customFormat="1" ht="21" x14ac:dyDescent="0.25">
      <c r="A3" s="23" t="s">
        <v>510</v>
      </c>
      <c r="B3" s="23"/>
      <c r="C3" s="24"/>
      <c r="D3" s="25"/>
      <c r="E3" s="26"/>
      <c r="F3" s="66"/>
      <c r="G3" s="27"/>
      <c r="H3" s="28" t="s">
        <v>45</v>
      </c>
      <c r="I3" s="64">
        <f>COUNT(M5:M6)</f>
        <v>1</v>
      </c>
      <c r="J3" s="64"/>
      <c r="K3" s="64"/>
      <c r="L3" s="28" t="s">
        <v>44</v>
      </c>
      <c r="M3" s="29">
        <f>SUM(M5:M6)</f>
        <v>8027</v>
      </c>
    </row>
    <row r="4" spans="1:14" ht="37.5" x14ac:dyDescent="0.25">
      <c r="A4" s="67"/>
      <c r="B4" s="67"/>
      <c r="C4" s="56" t="s">
        <v>0</v>
      </c>
      <c r="D4" s="57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8</v>
      </c>
      <c r="L4" s="61" t="s">
        <v>43</v>
      </c>
      <c r="M4" s="61" t="s">
        <v>44</v>
      </c>
      <c r="N4" s="21"/>
    </row>
    <row r="5" spans="1:14" ht="45" x14ac:dyDescent="0.25">
      <c r="C5" s="19">
        <v>17113</v>
      </c>
      <c r="D5" s="10" t="s">
        <v>432</v>
      </c>
      <c r="E5" s="10" t="s">
        <v>433</v>
      </c>
      <c r="F5" s="14" t="s">
        <v>434</v>
      </c>
      <c r="G5" s="14" t="s">
        <v>435</v>
      </c>
      <c r="H5" s="10" t="s">
        <v>128</v>
      </c>
      <c r="I5" s="14" t="s">
        <v>171</v>
      </c>
      <c r="J5" s="10" t="s">
        <v>436</v>
      </c>
      <c r="K5" s="14" t="s">
        <v>51</v>
      </c>
      <c r="L5" s="15">
        <v>42874</v>
      </c>
      <c r="M5" s="17">
        <v>8027</v>
      </c>
      <c r="N5" s="21"/>
    </row>
    <row r="6" spans="1:14" ht="15" customHeight="1" x14ac:dyDescent="0.25">
      <c r="A6" s="21"/>
      <c r="B6" s="21"/>
      <c r="C6" s="46"/>
      <c r="D6" s="47"/>
      <c r="E6" s="48"/>
      <c r="F6" s="36"/>
      <c r="G6" s="45"/>
      <c r="H6" s="45"/>
      <c r="I6" s="36"/>
      <c r="J6" s="22"/>
      <c r="K6" s="22"/>
      <c r="L6" s="22"/>
      <c r="M6" s="58"/>
      <c r="N6" s="21"/>
    </row>
    <row r="7" spans="1:14" ht="21" x14ac:dyDescent="0.25">
      <c r="A7" s="23" t="s">
        <v>464</v>
      </c>
      <c r="B7" s="23"/>
      <c r="C7" s="24"/>
      <c r="D7" s="25"/>
      <c r="E7" s="26"/>
      <c r="F7" s="66"/>
      <c r="G7" s="27"/>
      <c r="H7" s="28" t="s">
        <v>45</v>
      </c>
      <c r="I7" s="64">
        <f>I8+I30+I35</f>
        <v>25</v>
      </c>
      <c r="J7" s="64"/>
      <c r="K7" s="64"/>
      <c r="L7" s="28" t="s">
        <v>44</v>
      </c>
      <c r="M7" s="29">
        <f>M8+M30+M35</f>
        <v>822048.53999999992</v>
      </c>
    </row>
    <row r="8" spans="1:14" ht="21" x14ac:dyDescent="0.25">
      <c r="B8" s="38" t="s">
        <v>464</v>
      </c>
      <c r="C8" s="39"/>
      <c r="D8" s="40"/>
      <c r="E8" s="41"/>
      <c r="F8" s="85"/>
      <c r="G8" s="42"/>
      <c r="H8" s="42" t="s">
        <v>45</v>
      </c>
      <c r="I8" s="43">
        <f>COUNT(M10:M29)</f>
        <v>19</v>
      </c>
      <c r="J8" s="54"/>
      <c r="K8" s="54"/>
      <c r="L8" s="43" t="s">
        <v>44</v>
      </c>
      <c r="M8" s="44">
        <f>SUM(M10:M29)</f>
        <v>598034.91999999993</v>
      </c>
    </row>
    <row r="9" spans="1:14" ht="37.5" x14ac:dyDescent="0.25">
      <c r="A9" s="67"/>
      <c r="B9" s="67"/>
      <c r="C9" s="56" t="s">
        <v>0</v>
      </c>
      <c r="D9" s="57" t="s">
        <v>1</v>
      </c>
      <c r="E9" s="33" t="s">
        <v>2</v>
      </c>
      <c r="F9" s="33" t="s">
        <v>3</v>
      </c>
      <c r="G9" s="33" t="s">
        <v>4</v>
      </c>
      <c r="H9" s="33" t="s">
        <v>5</v>
      </c>
      <c r="I9" s="33" t="s">
        <v>6</v>
      </c>
      <c r="J9" s="33" t="s">
        <v>7</v>
      </c>
      <c r="K9" s="33" t="s">
        <v>8</v>
      </c>
      <c r="L9" s="61" t="s">
        <v>43</v>
      </c>
      <c r="M9" s="61" t="s">
        <v>44</v>
      </c>
      <c r="N9" s="21"/>
    </row>
    <row r="10" spans="1:14" ht="30" x14ac:dyDescent="0.25">
      <c r="C10" s="19">
        <v>16168</v>
      </c>
      <c r="D10" s="10" t="s">
        <v>459</v>
      </c>
      <c r="E10" s="10" t="s">
        <v>460</v>
      </c>
      <c r="F10" s="14" t="s">
        <v>168</v>
      </c>
      <c r="G10" s="14" t="s">
        <v>499</v>
      </c>
      <c r="H10" s="10" t="s">
        <v>254</v>
      </c>
      <c r="I10" s="14" t="s">
        <v>127</v>
      </c>
      <c r="J10" s="10" t="s">
        <v>461</v>
      </c>
      <c r="K10" s="14" t="s">
        <v>172</v>
      </c>
      <c r="L10" s="15">
        <v>42725</v>
      </c>
      <c r="M10" s="17">
        <v>18734</v>
      </c>
      <c r="N10" s="21"/>
    </row>
    <row r="11" spans="1:14" ht="45" x14ac:dyDescent="0.25">
      <c r="C11" s="19">
        <v>16161</v>
      </c>
      <c r="D11" s="10" t="s">
        <v>454</v>
      </c>
      <c r="E11" s="10" t="s">
        <v>452</v>
      </c>
      <c r="F11" s="14" t="s">
        <v>168</v>
      </c>
      <c r="G11" s="14" t="s">
        <v>499</v>
      </c>
      <c r="H11" s="10" t="s">
        <v>254</v>
      </c>
      <c r="I11" s="14" t="s">
        <v>127</v>
      </c>
      <c r="J11" s="10" t="s">
        <v>121</v>
      </c>
      <c r="K11" s="14" t="s">
        <v>48</v>
      </c>
      <c r="L11" s="15">
        <v>42713</v>
      </c>
      <c r="M11" s="17">
        <v>43450</v>
      </c>
      <c r="N11" s="21"/>
    </row>
    <row r="12" spans="1:14" x14ac:dyDescent="0.25">
      <c r="C12" s="19" t="s">
        <v>322</v>
      </c>
      <c r="D12" s="10" t="s">
        <v>323</v>
      </c>
      <c r="E12" s="10" t="s">
        <v>324</v>
      </c>
      <c r="F12" s="14" t="s">
        <v>168</v>
      </c>
      <c r="G12" s="14" t="s">
        <v>499</v>
      </c>
      <c r="H12" s="10" t="s">
        <v>297</v>
      </c>
      <c r="I12" s="14" t="s">
        <v>53</v>
      </c>
      <c r="J12" s="10" t="s">
        <v>121</v>
      </c>
      <c r="K12" s="14" t="s">
        <v>48</v>
      </c>
      <c r="L12" s="15">
        <v>42643</v>
      </c>
      <c r="M12" s="17">
        <v>3517.87</v>
      </c>
    </row>
    <row r="13" spans="1:14" x14ac:dyDescent="0.25">
      <c r="C13" s="19" t="s">
        <v>335</v>
      </c>
      <c r="D13" s="10" t="s">
        <v>323</v>
      </c>
      <c r="E13" s="10" t="s">
        <v>336</v>
      </c>
      <c r="F13" s="14" t="s">
        <v>168</v>
      </c>
      <c r="G13" s="14" t="s">
        <v>499</v>
      </c>
      <c r="H13" s="10" t="s">
        <v>297</v>
      </c>
      <c r="I13" s="14" t="s">
        <v>53</v>
      </c>
      <c r="J13" s="10" t="s">
        <v>121</v>
      </c>
      <c r="K13" s="14" t="s">
        <v>48</v>
      </c>
      <c r="L13" s="15">
        <v>42643</v>
      </c>
      <c r="M13" s="17">
        <v>19106.05</v>
      </c>
      <c r="N13" s="21"/>
    </row>
    <row r="14" spans="1:14" x14ac:dyDescent="0.25">
      <c r="C14" s="19" t="s">
        <v>322</v>
      </c>
      <c r="D14" s="10" t="s">
        <v>323</v>
      </c>
      <c r="E14" s="10" t="s">
        <v>324</v>
      </c>
      <c r="F14" s="14" t="s">
        <v>168</v>
      </c>
      <c r="G14" s="14" t="s">
        <v>499</v>
      </c>
      <c r="H14" s="10" t="s">
        <v>442</v>
      </c>
      <c r="I14" s="14" t="s">
        <v>53</v>
      </c>
      <c r="J14" s="10" t="s">
        <v>121</v>
      </c>
      <c r="K14" s="14" t="s">
        <v>48</v>
      </c>
      <c r="L14" s="15">
        <v>42735</v>
      </c>
      <c r="M14" s="17">
        <v>1353</v>
      </c>
      <c r="N14" s="21"/>
    </row>
    <row r="15" spans="1:14" x14ac:dyDescent="0.25">
      <c r="C15" s="19" t="s">
        <v>335</v>
      </c>
      <c r="D15" s="10" t="s">
        <v>323</v>
      </c>
      <c r="E15" s="10" t="s">
        <v>336</v>
      </c>
      <c r="F15" s="14" t="s">
        <v>168</v>
      </c>
      <c r="G15" s="14" t="s">
        <v>499</v>
      </c>
      <c r="H15" s="10" t="s">
        <v>442</v>
      </c>
      <c r="I15" s="14" t="s">
        <v>53</v>
      </c>
      <c r="J15" s="10" t="s">
        <v>121</v>
      </c>
      <c r="K15" s="14" t="s">
        <v>48</v>
      </c>
      <c r="L15" s="15">
        <v>42735</v>
      </c>
      <c r="M15" s="17">
        <v>9421</v>
      </c>
      <c r="N15" s="21"/>
    </row>
    <row r="16" spans="1:14" x14ac:dyDescent="0.25">
      <c r="C16" s="97" t="s">
        <v>530</v>
      </c>
      <c r="D16" s="93" t="s">
        <v>323</v>
      </c>
      <c r="E16" s="98" t="s">
        <v>531</v>
      </c>
      <c r="F16" s="14" t="s">
        <v>168</v>
      </c>
      <c r="G16" s="14" t="s">
        <v>499</v>
      </c>
      <c r="H16" s="10" t="s">
        <v>586</v>
      </c>
      <c r="I16" s="14" t="s">
        <v>53</v>
      </c>
      <c r="J16" s="10" t="s">
        <v>121</v>
      </c>
      <c r="K16" s="14" t="s">
        <v>48</v>
      </c>
      <c r="L16" s="15">
        <v>42825</v>
      </c>
      <c r="M16" s="17">
        <v>1267</v>
      </c>
    </row>
    <row r="17" spans="1:14" x14ac:dyDescent="0.25">
      <c r="C17" s="97" t="s">
        <v>322</v>
      </c>
      <c r="D17" s="93" t="s">
        <v>323</v>
      </c>
      <c r="E17" s="98" t="s">
        <v>324</v>
      </c>
      <c r="F17" s="14" t="s">
        <v>168</v>
      </c>
      <c r="G17" s="14" t="s">
        <v>499</v>
      </c>
      <c r="H17" s="10" t="s">
        <v>586</v>
      </c>
      <c r="I17" s="14" t="s">
        <v>53</v>
      </c>
      <c r="J17" s="10" t="s">
        <v>121</v>
      </c>
      <c r="K17" s="14" t="s">
        <v>48</v>
      </c>
      <c r="L17" s="15">
        <v>42825</v>
      </c>
      <c r="M17" s="17">
        <v>456</v>
      </c>
      <c r="N17" s="21"/>
    </row>
    <row r="18" spans="1:14" x14ac:dyDescent="0.25">
      <c r="C18" s="97" t="s">
        <v>335</v>
      </c>
      <c r="D18" s="93" t="s">
        <v>323</v>
      </c>
      <c r="E18" s="98" t="s">
        <v>336</v>
      </c>
      <c r="F18" s="14" t="s">
        <v>168</v>
      </c>
      <c r="G18" s="14" t="s">
        <v>499</v>
      </c>
      <c r="H18" s="10" t="s">
        <v>586</v>
      </c>
      <c r="I18" s="14" t="s">
        <v>53</v>
      </c>
      <c r="J18" s="10" t="s">
        <v>121</v>
      </c>
      <c r="K18" s="14" t="s">
        <v>48</v>
      </c>
      <c r="L18" s="15">
        <v>42825</v>
      </c>
      <c r="M18" s="17">
        <v>898</v>
      </c>
      <c r="N18" s="21"/>
    </row>
    <row r="19" spans="1:14" x14ac:dyDescent="0.25">
      <c r="C19" s="19" t="s">
        <v>530</v>
      </c>
      <c r="D19" s="10" t="s">
        <v>323</v>
      </c>
      <c r="E19" s="98" t="s">
        <v>531</v>
      </c>
      <c r="F19" s="14" t="s">
        <v>168</v>
      </c>
      <c r="G19" s="14" t="s">
        <v>499</v>
      </c>
      <c r="H19" s="10" t="s">
        <v>529</v>
      </c>
      <c r="I19" s="14" t="s">
        <v>53</v>
      </c>
      <c r="J19" s="10" t="s">
        <v>121</v>
      </c>
      <c r="K19" s="14" t="s">
        <v>48</v>
      </c>
      <c r="L19" s="15">
        <v>42916</v>
      </c>
      <c r="M19" s="17">
        <v>117</v>
      </c>
    </row>
    <row r="20" spans="1:14" x14ac:dyDescent="0.25">
      <c r="C20" s="19" t="s">
        <v>322</v>
      </c>
      <c r="D20" s="10" t="s">
        <v>323</v>
      </c>
      <c r="E20" s="98" t="s">
        <v>324</v>
      </c>
      <c r="F20" s="14" t="s">
        <v>168</v>
      </c>
      <c r="G20" s="14" t="s">
        <v>499</v>
      </c>
      <c r="H20" s="10" t="s">
        <v>529</v>
      </c>
      <c r="I20" s="14" t="s">
        <v>53</v>
      </c>
      <c r="J20" s="10" t="s">
        <v>121</v>
      </c>
      <c r="K20" s="14" t="s">
        <v>48</v>
      </c>
      <c r="L20" s="15">
        <v>42916</v>
      </c>
      <c r="M20" s="17">
        <v>2900</v>
      </c>
      <c r="N20" s="21"/>
    </row>
    <row r="21" spans="1:14" x14ac:dyDescent="0.25">
      <c r="C21" s="19" t="s">
        <v>335</v>
      </c>
      <c r="D21" s="10" t="s">
        <v>323</v>
      </c>
      <c r="E21" s="98" t="s">
        <v>336</v>
      </c>
      <c r="F21" s="14" t="s">
        <v>168</v>
      </c>
      <c r="G21" s="14" t="s">
        <v>499</v>
      </c>
      <c r="H21" s="10" t="s">
        <v>529</v>
      </c>
      <c r="I21" s="14" t="s">
        <v>53</v>
      </c>
      <c r="J21" s="10" t="s">
        <v>121</v>
      </c>
      <c r="K21" s="14" t="s">
        <v>48</v>
      </c>
      <c r="L21" s="15">
        <v>42916</v>
      </c>
      <c r="M21" s="17">
        <v>36440</v>
      </c>
      <c r="N21" s="21"/>
    </row>
    <row r="22" spans="1:14" ht="30" x14ac:dyDescent="0.25">
      <c r="C22" s="19">
        <v>17012</v>
      </c>
      <c r="D22" s="10" t="s">
        <v>166</v>
      </c>
      <c r="E22" s="10" t="s">
        <v>167</v>
      </c>
      <c r="F22" s="14" t="s">
        <v>168</v>
      </c>
      <c r="G22" s="14" t="s">
        <v>499</v>
      </c>
      <c r="H22" s="10" t="s">
        <v>170</v>
      </c>
      <c r="I22" s="14" t="s">
        <v>171</v>
      </c>
      <c r="J22" s="10" t="s">
        <v>121</v>
      </c>
      <c r="K22" s="14" t="s">
        <v>172</v>
      </c>
      <c r="L22" s="15">
        <v>42615</v>
      </c>
      <c r="M22" s="17">
        <f>75000*75%</f>
        <v>56250</v>
      </c>
      <c r="N22" s="21"/>
    </row>
    <row r="23" spans="1:14" ht="45" x14ac:dyDescent="0.25">
      <c r="C23" s="19">
        <v>16161</v>
      </c>
      <c r="D23" s="10" t="s">
        <v>166</v>
      </c>
      <c r="E23" s="10" t="s">
        <v>452</v>
      </c>
      <c r="F23" s="14" t="s">
        <v>168</v>
      </c>
      <c r="G23" s="14" t="s">
        <v>499</v>
      </c>
      <c r="H23" s="10" t="s">
        <v>254</v>
      </c>
      <c r="I23" s="14" t="s">
        <v>127</v>
      </c>
      <c r="J23" s="10" t="s">
        <v>121</v>
      </c>
      <c r="K23" s="14" t="s">
        <v>48</v>
      </c>
      <c r="L23" s="15">
        <v>42713</v>
      </c>
      <c r="M23" s="17">
        <v>43450</v>
      </c>
    </row>
    <row r="24" spans="1:14" ht="45" x14ac:dyDescent="0.25">
      <c r="C24" s="19">
        <v>16161</v>
      </c>
      <c r="D24" s="10" t="s">
        <v>451</v>
      </c>
      <c r="E24" s="10" t="s">
        <v>452</v>
      </c>
      <c r="F24" s="14" t="s">
        <v>168</v>
      </c>
      <c r="G24" s="14" t="s">
        <v>499</v>
      </c>
      <c r="H24" s="10" t="s">
        <v>254</v>
      </c>
      <c r="I24" s="14" t="s">
        <v>127</v>
      </c>
      <c r="J24" s="10" t="s">
        <v>121</v>
      </c>
      <c r="K24" s="14" t="s">
        <v>48</v>
      </c>
      <c r="L24" s="15">
        <v>42713</v>
      </c>
      <c r="M24" s="17">
        <v>159319</v>
      </c>
      <c r="N24" s="21"/>
    </row>
    <row r="25" spans="1:14" ht="45" x14ac:dyDescent="0.25">
      <c r="C25" s="19">
        <v>16161</v>
      </c>
      <c r="D25" s="10" t="s">
        <v>453</v>
      </c>
      <c r="E25" s="10" t="s">
        <v>452</v>
      </c>
      <c r="F25" s="14" t="s">
        <v>168</v>
      </c>
      <c r="G25" s="14" t="s">
        <v>499</v>
      </c>
      <c r="H25" s="10" t="s">
        <v>254</v>
      </c>
      <c r="I25" s="14" t="s">
        <v>127</v>
      </c>
      <c r="J25" s="10" t="s">
        <v>121</v>
      </c>
      <c r="K25" s="14" t="s">
        <v>48</v>
      </c>
      <c r="L25" s="15">
        <v>42713</v>
      </c>
      <c r="M25" s="17">
        <v>43450</v>
      </c>
      <c r="N25" s="21"/>
    </row>
    <row r="26" spans="1:14" ht="30" x14ac:dyDescent="0.25">
      <c r="C26" s="19">
        <v>16168</v>
      </c>
      <c r="D26" s="10" t="s">
        <v>462</v>
      </c>
      <c r="E26" s="10" t="s">
        <v>460</v>
      </c>
      <c r="F26" s="14" t="s">
        <v>168</v>
      </c>
      <c r="G26" s="14" t="s">
        <v>499</v>
      </c>
      <c r="H26" s="10" t="s">
        <v>254</v>
      </c>
      <c r="I26" s="14" t="s">
        <v>127</v>
      </c>
      <c r="J26" s="10" t="s">
        <v>461</v>
      </c>
      <c r="K26" s="14" t="s">
        <v>172</v>
      </c>
      <c r="L26" s="15">
        <v>42725</v>
      </c>
      <c r="M26" s="17">
        <v>2082</v>
      </c>
      <c r="N26" s="21"/>
    </row>
    <row r="27" spans="1:14" ht="45" x14ac:dyDescent="0.25">
      <c r="C27" s="19">
        <v>17133</v>
      </c>
      <c r="D27" s="10" t="s">
        <v>497</v>
      </c>
      <c r="E27" s="10" t="s">
        <v>498</v>
      </c>
      <c r="F27" s="14" t="s">
        <v>168</v>
      </c>
      <c r="G27" s="14" t="s">
        <v>499</v>
      </c>
      <c r="H27" s="10" t="s">
        <v>254</v>
      </c>
      <c r="I27" s="14" t="s">
        <v>127</v>
      </c>
      <c r="J27" s="10" t="s">
        <v>121</v>
      </c>
      <c r="K27" s="14" t="s">
        <v>150</v>
      </c>
      <c r="L27" s="15">
        <v>42740</v>
      </c>
      <c r="M27" s="17">
        <v>137074</v>
      </c>
    </row>
    <row r="28" spans="1:14" ht="30" x14ac:dyDescent="0.25">
      <c r="C28" s="19">
        <v>17012</v>
      </c>
      <c r="D28" s="10" t="s">
        <v>173</v>
      </c>
      <c r="E28" s="10" t="s">
        <v>167</v>
      </c>
      <c r="F28" s="14" t="s">
        <v>168</v>
      </c>
      <c r="G28" s="14" t="s">
        <v>499</v>
      </c>
      <c r="H28" s="10" t="s">
        <v>170</v>
      </c>
      <c r="I28" s="14" t="s">
        <v>171</v>
      </c>
      <c r="J28" s="10" t="s">
        <v>121</v>
      </c>
      <c r="K28" s="14" t="s">
        <v>172</v>
      </c>
      <c r="L28" s="15">
        <v>42615</v>
      </c>
      <c r="M28" s="17">
        <f>75000*25%</f>
        <v>18750</v>
      </c>
      <c r="N28" s="21"/>
    </row>
    <row r="29" spans="1:14" x14ac:dyDescent="0.25">
      <c r="A29" s="21"/>
      <c r="B29" s="21"/>
      <c r="C29" s="47"/>
      <c r="D29" s="62"/>
      <c r="E29" s="48"/>
      <c r="F29" s="45"/>
      <c r="G29" s="45"/>
      <c r="H29" s="36"/>
      <c r="I29" s="45"/>
      <c r="J29" s="22"/>
      <c r="K29" s="45"/>
      <c r="L29" s="46"/>
      <c r="M29" s="59"/>
      <c r="N29" s="21"/>
    </row>
    <row r="30" spans="1:14" ht="21" x14ac:dyDescent="0.25">
      <c r="A30" s="37"/>
      <c r="B30" s="38" t="s">
        <v>15</v>
      </c>
      <c r="C30" s="39"/>
      <c r="D30" s="40"/>
      <c r="E30" s="41"/>
      <c r="F30" s="85"/>
      <c r="G30" s="42"/>
      <c r="H30" s="42" t="s">
        <v>45</v>
      </c>
      <c r="I30" s="43">
        <f>COUNT(M32:M34)</f>
        <v>2</v>
      </c>
      <c r="J30" s="54"/>
      <c r="K30" s="54"/>
      <c r="L30" s="43" t="s">
        <v>44</v>
      </c>
      <c r="M30" s="44">
        <f>SUM(M32:M34)</f>
        <v>66080</v>
      </c>
      <c r="N30" s="21"/>
    </row>
    <row r="31" spans="1:14" ht="37.5" x14ac:dyDescent="0.25">
      <c r="A31" s="67"/>
      <c r="B31" s="67"/>
      <c r="C31" s="56" t="s">
        <v>0</v>
      </c>
      <c r="D31" s="57" t="s">
        <v>1</v>
      </c>
      <c r="E31" s="33" t="s">
        <v>2</v>
      </c>
      <c r="F31" s="33" t="s">
        <v>3</v>
      </c>
      <c r="G31" s="33" t="s">
        <v>4</v>
      </c>
      <c r="H31" s="33" t="s">
        <v>5</v>
      </c>
      <c r="I31" s="33" t="s">
        <v>6</v>
      </c>
      <c r="J31" s="33" t="s">
        <v>7</v>
      </c>
      <c r="K31" s="33" t="s">
        <v>8</v>
      </c>
      <c r="L31" s="61" t="s">
        <v>43</v>
      </c>
      <c r="M31" s="61" t="s">
        <v>44</v>
      </c>
    </row>
    <row r="32" spans="1:14" ht="30" x14ac:dyDescent="0.25">
      <c r="C32" s="19">
        <v>14043</v>
      </c>
      <c r="D32" s="10" t="s">
        <v>99</v>
      </c>
      <c r="E32" s="10" t="s">
        <v>261</v>
      </c>
      <c r="F32" s="14" t="s">
        <v>262</v>
      </c>
      <c r="G32" s="14" t="s">
        <v>499</v>
      </c>
      <c r="H32" s="10" t="s">
        <v>254</v>
      </c>
      <c r="I32" s="14" t="s">
        <v>127</v>
      </c>
      <c r="J32" s="10" t="s">
        <v>121</v>
      </c>
      <c r="K32" s="14" t="s">
        <v>252</v>
      </c>
      <c r="L32" s="15">
        <v>42579</v>
      </c>
      <c r="M32" s="17">
        <v>57580</v>
      </c>
      <c r="N32" s="21"/>
    </row>
    <row r="33" spans="1:14" ht="30" x14ac:dyDescent="0.25">
      <c r="C33" s="19">
        <v>17160</v>
      </c>
      <c r="D33" s="10" t="s">
        <v>99</v>
      </c>
      <c r="E33" s="10" t="s">
        <v>522</v>
      </c>
      <c r="F33" s="14" t="s">
        <v>262</v>
      </c>
      <c r="G33" s="14" t="s">
        <v>499</v>
      </c>
      <c r="H33" s="10" t="s">
        <v>461</v>
      </c>
      <c r="I33" s="14" t="s">
        <v>171</v>
      </c>
      <c r="J33" s="10" t="s">
        <v>221</v>
      </c>
      <c r="K33" s="14" t="s">
        <v>172</v>
      </c>
      <c r="L33" s="15">
        <v>42859</v>
      </c>
      <c r="M33" s="17">
        <v>8500</v>
      </c>
      <c r="N33" s="21"/>
    </row>
    <row r="34" spans="1:14" x14ac:dyDescent="0.25">
      <c r="A34" s="21"/>
      <c r="B34" s="21"/>
      <c r="C34" s="13"/>
      <c r="D34" s="10"/>
      <c r="E34" s="10"/>
      <c r="F34" s="14"/>
      <c r="G34" s="14"/>
      <c r="H34" s="10"/>
      <c r="I34" s="14"/>
      <c r="J34" s="10"/>
      <c r="K34" s="14"/>
      <c r="L34" s="15"/>
      <c r="M34" s="17"/>
    </row>
    <row r="35" spans="1:14" ht="21" x14ac:dyDescent="0.25">
      <c r="A35" s="37"/>
      <c r="B35" s="38" t="s">
        <v>38</v>
      </c>
      <c r="C35" s="39"/>
      <c r="D35" s="40"/>
      <c r="E35" s="41"/>
      <c r="F35" s="85"/>
      <c r="G35" s="42"/>
      <c r="H35" s="42" t="s">
        <v>45</v>
      </c>
      <c r="I35" s="43">
        <f>COUNT(M37:M41)</f>
        <v>4</v>
      </c>
      <c r="J35" s="54"/>
      <c r="K35" s="54"/>
      <c r="L35" s="43" t="s">
        <v>44</v>
      </c>
      <c r="M35" s="44">
        <f>SUM(M37:M41)</f>
        <v>157933.62</v>
      </c>
      <c r="N35" s="21"/>
    </row>
    <row r="36" spans="1:14" ht="37.5" x14ac:dyDescent="0.25">
      <c r="A36" s="67"/>
      <c r="B36" s="67"/>
      <c r="C36" s="56" t="s">
        <v>0</v>
      </c>
      <c r="D36" s="57" t="s">
        <v>1</v>
      </c>
      <c r="E36" s="33" t="s">
        <v>2</v>
      </c>
      <c r="F36" s="33" t="s">
        <v>3</v>
      </c>
      <c r="G36" s="33" t="s">
        <v>4</v>
      </c>
      <c r="H36" s="33" t="s">
        <v>5</v>
      </c>
      <c r="I36" s="33" t="s">
        <v>6</v>
      </c>
      <c r="J36" s="33" t="s">
        <v>7</v>
      </c>
      <c r="K36" s="33" t="s">
        <v>8</v>
      </c>
      <c r="L36" s="61" t="s">
        <v>43</v>
      </c>
      <c r="M36" s="61" t="s">
        <v>44</v>
      </c>
      <c r="N36" s="21"/>
    </row>
    <row r="37" spans="1:14" ht="15" customHeight="1" x14ac:dyDescent="0.25">
      <c r="C37" s="19" t="s">
        <v>359</v>
      </c>
      <c r="D37" s="10" t="s">
        <v>360</v>
      </c>
      <c r="E37" s="10" t="s">
        <v>361</v>
      </c>
      <c r="F37" s="14" t="s">
        <v>362</v>
      </c>
      <c r="G37" s="14" t="s">
        <v>499</v>
      </c>
      <c r="H37" s="10" t="s">
        <v>297</v>
      </c>
      <c r="I37" s="14" t="s">
        <v>53</v>
      </c>
      <c r="J37" s="10" t="s">
        <v>121</v>
      </c>
      <c r="K37" s="14" t="s">
        <v>48</v>
      </c>
      <c r="L37" s="15">
        <v>42643</v>
      </c>
      <c r="M37" s="17">
        <v>68007.62</v>
      </c>
      <c r="N37" s="21"/>
    </row>
    <row r="38" spans="1:14" x14ac:dyDescent="0.25">
      <c r="C38" s="19" t="s">
        <v>359</v>
      </c>
      <c r="D38" s="10" t="s">
        <v>360</v>
      </c>
      <c r="E38" s="10" t="s">
        <v>361</v>
      </c>
      <c r="F38" s="14" t="s">
        <v>362</v>
      </c>
      <c r="G38" s="14" t="s">
        <v>499</v>
      </c>
      <c r="H38" s="10" t="s">
        <v>442</v>
      </c>
      <c r="I38" s="14" t="s">
        <v>53</v>
      </c>
      <c r="J38" s="10" t="s">
        <v>121</v>
      </c>
      <c r="K38" s="14" t="s">
        <v>48</v>
      </c>
      <c r="L38" s="15">
        <v>42735</v>
      </c>
      <c r="M38" s="17">
        <v>122241</v>
      </c>
    </row>
    <row r="39" spans="1:14" x14ac:dyDescent="0.25">
      <c r="C39" s="95" t="s">
        <v>359</v>
      </c>
      <c r="D39" s="93" t="s">
        <v>360</v>
      </c>
      <c r="E39" s="91" t="s">
        <v>361</v>
      </c>
      <c r="F39" s="14" t="s">
        <v>362</v>
      </c>
      <c r="G39" s="14" t="s">
        <v>499</v>
      </c>
      <c r="H39" s="10" t="s">
        <v>586</v>
      </c>
      <c r="I39" s="14" t="s">
        <v>53</v>
      </c>
      <c r="J39" s="10" t="s">
        <v>121</v>
      </c>
      <c r="K39" s="14" t="s">
        <v>48</v>
      </c>
      <c r="L39" s="15">
        <v>42825</v>
      </c>
      <c r="M39" s="17">
        <v>-61183</v>
      </c>
      <c r="N39" s="21"/>
    </row>
    <row r="40" spans="1:14" x14ac:dyDescent="0.25">
      <c r="C40" s="19" t="s">
        <v>359</v>
      </c>
      <c r="D40" s="10" t="s">
        <v>360</v>
      </c>
      <c r="E40" s="91" t="s">
        <v>361</v>
      </c>
      <c r="F40" s="14" t="s">
        <v>362</v>
      </c>
      <c r="G40" s="14" t="s">
        <v>499</v>
      </c>
      <c r="H40" s="10" t="s">
        <v>529</v>
      </c>
      <c r="I40" s="14" t="s">
        <v>53</v>
      </c>
      <c r="J40" s="10" t="s">
        <v>121</v>
      </c>
      <c r="K40" s="14" t="s">
        <v>48</v>
      </c>
      <c r="L40" s="15">
        <v>42916</v>
      </c>
      <c r="M40" s="17">
        <v>28868</v>
      </c>
      <c r="N40" s="21"/>
    </row>
    <row r="41" spans="1:14" x14ac:dyDescent="0.25">
      <c r="A41" s="21"/>
      <c r="B41" s="21"/>
      <c r="C41" s="46"/>
      <c r="D41" s="47"/>
      <c r="E41" s="48"/>
      <c r="F41" s="36"/>
      <c r="G41" s="45"/>
      <c r="H41" s="45"/>
      <c r="I41" s="36"/>
      <c r="J41" s="22"/>
      <c r="K41" s="22"/>
      <c r="L41" s="22"/>
      <c r="M41" s="58"/>
      <c r="N41" s="21"/>
    </row>
    <row r="42" spans="1:14" ht="21" x14ac:dyDescent="0.25">
      <c r="A42" s="23" t="s">
        <v>19</v>
      </c>
      <c r="B42" s="23"/>
      <c r="C42" s="68"/>
      <c r="D42" s="69"/>
      <c r="E42" s="70"/>
      <c r="F42" s="71"/>
      <c r="G42" s="72"/>
      <c r="H42" s="73" t="s">
        <v>45</v>
      </c>
      <c r="I42" s="74">
        <f>I43+I53+I61</f>
        <v>30</v>
      </c>
      <c r="J42" s="74"/>
      <c r="K42" s="74"/>
      <c r="L42" s="73" t="s">
        <v>44</v>
      </c>
      <c r="M42" s="75">
        <f>M43+M53+M61</f>
        <v>1167050.5</v>
      </c>
    </row>
    <row r="43" spans="1:14" ht="21" x14ac:dyDescent="0.25">
      <c r="A43" s="37"/>
      <c r="B43" s="38" t="s">
        <v>19</v>
      </c>
      <c r="C43" s="76"/>
      <c r="D43" s="77"/>
      <c r="E43" s="78"/>
      <c r="F43" s="79"/>
      <c r="G43" s="80"/>
      <c r="H43" s="80" t="s">
        <v>45</v>
      </c>
      <c r="I43" s="81">
        <f>COUNT(M45:M52)</f>
        <v>7</v>
      </c>
      <c r="J43" s="82"/>
      <c r="K43" s="82"/>
      <c r="L43" s="81" t="s">
        <v>44</v>
      </c>
      <c r="M43" s="63">
        <f>SUM(M45:M52)</f>
        <v>787353</v>
      </c>
      <c r="N43" s="21"/>
    </row>
    <row r="44" spans="1:14" ht="18.75" x14ac:dyDescent="0.25">
      <c r="A44" s="55"/>
      <c r="B44" s="55"/>
      <c r="C44" s="31" t="s">
        <v>0</v>
      </c>
      <c r="D44" s="32" t="s">
        <v>1</v>
      </c>
      <c r="E44" s="34" t="s">
        <v>2</v>
      </c>
      <c r="F44" s="34" t="s">
        <v>3</v>
      </c>
      <c r="G44" s="34" t="s">
        <v>4</v>
      </c>
      <c r="H44" s="34" t="s">
        <v>5</v>
      </c>
      <c r="I44" s="34" t="s">
        <v>6</v>
      </c>
      <c r="J44" s="34" t="s">
        <v>7</v>
      </c>
      <c r="K44" s="34" t="s">
        <v>8</v>
      </c>
      <c r="L44" s="83" t="s">
        <v>43</v>
      </c>
      <c r="M44" s="83" t="s">
        <v>44</v>
      </c>
      <c r="N44" s="21"/>
    </row>
    <row r="45" spans="1:14" ht="30" x14ac:dyDescent="0.25">
      <c r="C45" s="19">
        <v>15188</v>
      </c>
      <c r="D45" s="10" t="s">
        <v>70</v>
      </c>
      <c r="E45" s="10" t="s">
        <v>114</v>
      </c>
      <c r="F45" s="14" t="s">
        <v>216</v>
      </c>
      <c r="G45" s="14" t="s">
        <v>176</v>
      </c>
      <c r="H45" s="10" t="s">
        <v>189</v>
      </c>
      <c r="I45" s="14" t="s">
        <v>127</v>
      </c>
      <c r="J45" s="10" t="s">
        <v>190</v>
      </c>
      <c r="K45" s="14" t="s">
        <v>47</v>
      </c>
      <c r="L45" s="15">
        <v>42572</v>
      </c>
      <c r="M45" s="17">
        <v>750</v>
      </c>
      <c r="N45" s="21"/>
    </row>
    <row r="46" spans="1:14" ht="30" x14ac:dyDescent="0.25">
      <c r="C46" s="19">
        <v>15188</v>
      </c>
      <c r="D46" s="10" t="s">
        <v>69</v>
      </c>
      <c r="E46" s="10" t="s">
        <v>114</v>
      </c>
      <c r="F46" s="14" t="s">
        <v>216</v>
      </c>
      <c r="G46" s="14" t="s">
        <v>176</v>
      </c>
      <c r="H46" s="10" t="s">
        <v>189</v>
      </c>
      <c r="I46" s="14" t="s">
        <v>127</v>
      </c>
      <c r="J46" s="10" t="s">
        <v>190</v>
      </c>
      <c r="K46" s="14" t="s">
        <v>47</v>
      </c>
      <c r="L46" s="15">
        <v>42572</v>
      </c>
      <c r="M46" s="17">
        <v>1750</v>
      </c>
      <c r="N46" s="21"/>
    </row>
    <row r="47" spans="1:14" ht="30" x14ac:dyDescent="0.25">
      <c r="C47" s="99" t="s">
        <v>356</v>
      </c>
      <c r="D47" s="10" t="s">
        <v>69</v>
      </c>
      <c r="E47" s="60" t="s">
        <v>120</v>
      </c>
      <c r="F47" s="14" t="s">
        <v>175</v>
      </c>
      <c r="G47" s="14" t="s">
        <v>176</v>
      </c>
      <c r="H47" s="10" t="s">
        <v>586</v>
      </c>
      <c r="I47" s="14" t="s">
        <v>53</v>
      </c>
      <c r="J47" s="10" t="s">
        <v>121</v>
      </c>
      <c r="K47" s="14" t="s">
        <v>48</v>
      </c>
      <c r="L47" s="15">
        <v>42825</v>
      </c>
      <c r="M47" s="17">
        <v>3811</v>
      </c>
      <c r="N47" s="21"/>
    </row>
    <row r="48" spans="1:14" x14ac:dyDescent="0.25">
      <c r="C48" s="19">
        <v>16137</v>
      </c>
      <c r="D48" s="10" t="s">
        <v>401</v>
      </c>
      <c r="E48" s="10" t="s">
        <v>402</v>
      </c>
      <c r="F48" s="14" t="s">
        <v>224</v>
      </c>
      <c r="G48" s="14" t="s">
        <v>176</v>
      </c>
      <c r="H48" s="10" t="s">
        <v>189</v>
      </c>
      <c r="I48" s="14" t="s">
        <v>127</v>
      </c>
      <c r="J48" s="10" t="s">
        <v>121</v>
      </c>
      <c r="K48" s="14" t="s">
        <v>47</v>
      </c>
      <c r="L48" s="15">
        <v>42635</v>
      </c>
      <c r="M48" s="17">
        <v>504284</v>
      </c>
      <c r="N48" s="21"/>
    </row>
    <row r="49" spans="1:14" ht="45" x14ac:dyDescent="0.25">
      <c r="C49" s="19">
        <v>17132</v>
      </c>
      <c r="D49" s="10" t="s">
        <v>329</v>
      </c>
      <c r="E49" s="10" t="s">
        <v>482</v>
      </c>
      <c r="F49" s="14" t="s">
        <v>330</v>
      </c>
      <c r="G49" s="14" t="s">
        <v>176</v>
      </c>
      <c r="H49" s="10" t="s">
        <v>177</v>
      </c>
      <c r="I49" s="14" t="s">
        <v>171</v>
      </c>
      <c r="J49" s="10" t="s">
        <v>121</v>
      </c>
      <c r="K49" s="14" t="s">
        <v>47</v>
      </c>
      <c r="L49" s="15">
        <v>42753</v>
      </c>
      <c r="M49" s="17">
        <v>225525</v>
      </c>
    </row>
    <row r="50" spans="1:14" x14ac:dyDescent="0.25">
      <c r="C50" s="19" t="s">
        <v>328</v>
      </c>
      <c r="D50" s="10" t="s">
        <v>329</v>
      </c>
      <c r="E50" s="10" t="s">
        <v>115</v>
      </c>
      <c r="F50" s="14" t="s">
        <v>330</v>
      </c>
      <c r="G50" s="14" t="s">
        <v>176</v>
      </c>
      <c r="H50" s="10" t="s">
        <v>297</v>
      </c>
      <c r="I50" s="14" t="s">
        <v>53</v>
      </c>
      <c r="J50" s="10" t="s">
        <v>121</v>
      </c>
      <c r="K50" s="14" t="s">
        <v>48</v>
      </c>
      <c r="L50" s="15">
        <v>42643</v>
      </c>
      <c r="M50" s="17">
        <v>220</v>
      </c>
      <c r="N50" s="21"/>
    </row>
    <row r="51" spans="1:14" ht="30" x14ac:dyDescent="0.25">
      <c r="C51" s="19">
        <v>17145</v>
      </c>
      <c r="D51" s="10" t="s">
        <v>101</v>
      </c>
      <c r="E51" s="10" t="s">
        <v>507</v>
      </c>
      <c r="F51" s="14" t="s">
        <v>508</v>
      </c>
      <c r="G51" s="14" t="s">
        <v>176</v>
      </c>
      <c r="H51" s="10" t="s">
        <v>189</v>
      </c>
      <c r="I51" s="14" t="s">
        <v>127</v>
      </c>
      <c r="J51" s="10" t="s">
        <v>509</v>
      </c>
      <c r="K51" s="14" t="s">
        <v>47</v>
      </c>
      <c r="L51" s="15">
        <v>42808</v>
      </c>
      <c r="M51" s="17">
        <v>51013</v>
      </c>
      <c r="N51" s="21"/>
    </row>
    <row r="52" spans="1:14" x14ac:dyDescent="0.25">
      <c r="A52" s="21"/>
      <c r="B52" s="21"/>
      <c r="C52" s="46"/>
      <c r="D52" s="47"/>
      <c r="E52" s="48"/>
      <c r="F52" s="36"/>
      <c r="G52" s="45"/>
      <c r="H52" s="45"/>
      <c r="I52" s="36"/>
      <c r="J52" s="22"/>
      <c r="K52" s="22"/>
      <c r="L52" s="22"/>
      <c r="M52" s="58"/>
      <c r="N52" s="21"/>
    </row>
    <row r="53" spans="1:14" ht="21" x14ac:dyDescent="0.25">
      <c r="A53" s="37"/>
      <c r="B53" s="38" t="s">
        <v>13</v>
      </c>
      <c r="C53" s="76"/>
      <c r="D53" s="77"/>
      <c r="E53" s="78"/>
      <c r="F53" s="79"/>
      <c r="G53" s="80"/>
      <c r="H53" s="80" t="s">
        <v>45</v>
      </c>
      <c r="I53" s="81">
        <f>COUNT(M55:M60)</f>
        <v>5</v>
      </c>
      <c r="J53" s="82"/>
      <c r="K53" s="82"/>
      <c r="L53" s="81" t="s">
        <v>44</v>
      </c>
      <c r="M53" s="63">
        <f>SUM(M55:M60)</f>
        <v>103898.5</v>
      </c>
    </row>
    <row r="54" spans="1:14" ht="37.5" x14ac:dyDescent="0.25">
      <c r="A54" s="67"/>
      <c r="B54" s="67"/>
      <c r="C54" s="56" t="s">
        <v>0</v>
      </c>
      <c r="D54" s="57" t="s">
        <v>1</v>
      </c>
      <c r="E54" s="33" t="s">
        <v>2</v>
      </c>
      <c r="F54" s="33" t="s">
        <v>3</v>
      </c>
      <c r="G54" s="33" t="s">
        <v>4</v>
      </c>
      <c r="H54" s="33" t="s">
        <v>5</v>
      </c>
      <c r="I54" s="33" t="s">
        <v>6</v>
      </c>
      <c r="J54" s="33" t="s">
        <v>7</v>
      </c>
      <c r="K54" s="33" t="s">
        <v>8</v>
      </c>
      <c r="L54" s="61" t="s">
        <v>43</v>
      </c>
      <c r="M54" s="61" t="s">
        <v>44</v>
      </c>
      <c r="N54" s="21"/>
    </row>
    <row r="55" spans="1:14" x14ac:dyDescent="0.25">
      <c r="C55" s="19" t="s">
        <v>295</v>
      </c>
      <c r="D55" s="10" t="s">
        <v>64</v>
      </c>
      <c r="E55" s="10" t="s">
        <v>13</v>
      </c>
      <c r="F55" s="14" t="s">
        <v>296</v>
      </c>
      <c r="G55" s="14" t="s">
        <v>176</v>
      </c>
      <c r="H55" s="10" t="s">
        <v>297</v>
      </c>
      <c r="I55" s="14" t="s">
        <v>53</v>
      </c>
      <c r="J55" s="10" t="s">
        <v>121</v>
      </c>
      <c r="K55" s="14" t="s">
        <v>48</v>
      </c>
      <c r="L55" s="15">
        <v>42643</v>
      </c>
      <c r="M55" s="17">
        <v>15032.5</v>
      </c>
      <c r="N55" s="21"/>
    </row>
    <row r="56" spans="1:14" x14ac:dyDescent="0.25">
      <c r="C56" s="19" t="s">
        <v>295</v>
      </c>
      <c r="D56" s="10" t="s">
        <v>64</v>
      </c>
      <c r="E56" s="10" t="s">
        <v>13</v>
      </c>
      <c r="F56" s="14" t="s">
        <v>296</v>
      </c>
      <c r="G56" s="14" t="s">
        <v>176</v>
      </c>
      <c r="H56" s="10" t="s">
        <v>442</v>
      </c>
      <c r="I56" s="14" t="s">
        <v>53</v>
      </c>
      <c r="J56" s="10" t="s">
        <v>121</v>
      </c>
      <c r="K56" s="14" t="s">
        <v>48</v>
      </c>
      <c r="L56" s="15">
        <v>42735</v>
      </c>
      <c r="M56" s="17">
        <v>6540</v>
      </c>
      <c r="N56" s="21"/>
    </row>
    <row r="57" spans="1:14" x14ac:dyDescent="0.25">
      <c r="C57" s="99" t="s">
        <v>295</v>
      </c>
      <c r="D57" s="10" t="s">
        <v>64</v>
      </c>
      <c r="E57" s="60" t="s">
        <v>13</v>
      </c>
      <c r="F57" s="14" t="s">
        <v>296</v>
      </c>
      <c r="G57" s="14" t="s">
        <v>176</v>
      </c>
      <c r="H57" s="10" t="s">
        <v>586</v>
      </c>
      <c r="I57" s="14" t="s">
        <v>53</v>
      </c>
      <c r="J57" s="10" t="s">
        <v>121</v>
      </c>
      <c r="K57" s="14" t="s">
        <v>48</v>
      </c>
      <c r="L57" s="15">
        <v>42825</v>
      </c>
      <c r="M57" s="17">
        <v>23143</v>
      </c>
      <c r="N57" s="21"/>
    </row>
    <row r="58" spans="1:14" ht="30" x14ac:dyDescent="0.25">
      <c r="C58" s="19">
        <v>14126</v>
      </c>
      <c r="D58" s="10" t="s">
        <v>64</v>
      </c>
      <c r="E58" s="10" t="s">
        <v>550</v>
      </c>
      <c r="F58" s="14" t="s">
        <v>296</v>
      </c>
      <c r="G58" s="14" t="s">
        <v>176</v>
      </c>
      <c r="H58" s="10" t="s">
        <v>211</v>
      </c>
      <c r="I58" s="14" t="s">
        <v>127</v>
      </c>
      <c r="J58" s="10" t="s">
        <v>551</v>
      </c>
      <c r="K58" s="14" t="s">
        <v>48</v>
      </c>
      <c r="L58" s="15">
        <v>42836</v>
      </c>
      <c r="M58" s="17">
        <v>39100</v>
      </c>
    </row>
    <row r="59" spans="1:14" x14ac:dyDescent="0.25">
      <c r="C59" s="19" t="s">
        <v>295</v>
      </c>
      <c r="D59" s="10" t="s">
        <v>64</v>
      </c>
      <c r="E59" s="60" t="s">
        <v>13</v>
      </c>
      <c r="F59" s="14" t="s">
        <v>296</v>
      </c>
      <c r="G59" s="14" t="s">
        <v>176</v>
      </c>
      <c r="H59" s="10" t="s">
        <v>529</v>
      </c>
      <c r="I59" s="14" t="s">
        <v>53</v>
      </c>
      <c r="J59" s="10" t="s">
        <v>121</v>
      </c>
      <c r="K59" s="14" t="s">
        <v>48</v>
      </c>
      <c r="L59" s="15">
        <v>42916</v>
      </c>
      <c r="M59" s="17">
        <v>20083</v>
      </c>
    </row>
    <row r="60" spans="1:14" x14ac:dyDescent="0.25">
      <c r="A60" s="21"/>
      <c r="B60" s="21"/>
      <c r="C60" s="46"/>
      <c r="D60" s="47"/>
      <c r="E60" s="48"/>
      <c r="F60" s="36"/>
      <c r="G60" s="45"/>
      <c r="H60" s="45"/>
      <c r="I60" s="36"/>
      <c r="J60" s="22"/>
      <c r="K60" s="22"/>
      <c r="L60" s="22"/>
      <c r="M60" s="58"/>
    </row>
    <row r="61" spans="1:14" ht="21" x14ac:dyDescent="0.25">
      <c r="A61" s="37"/>
      <c r="B61" s="38" t="s">
        <v>120</v>
      </c>
      <c r="C61" s="76"/>
      <c r="D61" s="77"/>
      <c r="E61" s="78"/>
      <c r="F61" s="79"/>
      <c r="G61" s="80"/>
      <c r="H61" s="80" t="s">
        <v>45</v>
      </c>
      <c r="I61" s="81">
        <f>COUNT(M63:M81)</f>
        <v>18</v>
      </c>
      <c r="J61" s="82"/>
      <c r="K61" s="82"/>
      <c r="L61" s="81" t="s">
        <v>44</v>
      </c>
      <c r="M61" s="63">
        <f>SUM(M63:M81)</f>
        <v>275799</v>
      </c>
    </row>
    <row r="62" spans="1:14" ht="37.5" x14ac:dyDescent="0.25">
      <c r="A62" s="67"/>
      <c r="B62" s="67"/>
      <c r="C62" s="56" t="s">
        <v>0</v>
      </c>
      <c r="D62" s="57" t="s">
        <v>1</v>
      </c>
      <c r="E62" s="33" t="s">
        <v>2</v>
      </c>
      <c r="F62" s="33" t="s">
        <v>3</v>
      </c>
      <c r="G62" s="33" t="s">
        <v>4</v>
      </c>
      <c r="H62" s="33" t="s">
        <v>5</v>
      </c>
      <c r="I62" s="33" t="s">
        <v>6</v>
      </c>
      <c r="J62" s="33" t="s">
        <v>7</v>
      </c>
      <c r="K62" s="33" t="s">
        <v>8</v>
      </c>
      <c r="L62" s="61" t="s">
        <v>43</v>
      </c>
      <c r="M62" s="61" t="s">
        <v>44</v>
      </c>
    </row>
    <row r="63" spans="1:14" ht="45" x14ac:dyDescent="0.25">
      <c r="C63" s="19">
        <v>17013</v>
      </c>
      <c r="D63" s="10" t="s">
        <v>69</v>
      </c>
      <c r="E63" s="10" t="s">
        <v>174</v>
      </c>
      <c r="F63" s="14" t="s">
        <v>175</v>
      </c>
      <c r="G63" s="14" t="s">
        <v>176</v>
      </c>
      <c r="H63" s="10" t="s">
        <v>177</v>
      </c>
      <c r="I63" s="14" t="s">
        <v>171</v>
      </c>
      <c r="J63" s="10" t="s">
        <v>121</v>
      </c>
      <c r="K63" s="14" t="s">
        <v>47</v>
      </c>
      <c r="L63" s="15">
        <v>42590</v>
      </c>
      <c r="M63" s="17">
        <f>28875*90%</f>
        <v>25987.5</v>
      </c>
    </row>
    <row r="64" spans="1:14" ht="30" x14ac:dyDescent="0.25">
      <c r="C64" s="19">
        <v>17030</v>
      </c>
      <c r="D64" s="10" t="s">
        <v>69</v>
      </c>
      <c r="E64" s="10" t="s">
        <v>220</v>
      </c>
      <c r="F64" s="14" t="s">
        <v>175</v>
      </c>
      <c r="G64" s="14" t="s">
        <v>176</v>
      </c>
      <c r="H64" s="10" t="s">
        <v>189</v>
      </c>
      <c r="I64" s="14" t="s">
        <v>127</v>
      </c>
      <c r="J64" s="10" t="s">
        <v>221</v>
      </c>
      <c r="K64" s="14" t="s">
        <v>172</v>
      </c>
      <c r="L64" s="15">
        <v>42593</v>
      </c>
      <c r="M64" s="17">
        <v>28618</v>
      </c>
    </row>
    <row r="65" spans="3:13" ht="30" x14ac:dyDescent="0.25">
      <c r="C65" s="19">
        <v>17017</v>
      </c>
      <c r="D65" s="10" t="s">
        <v>69</v>
      </c>
      <c r="E65" s="10" t="s">
        <v>188</v>
      </c>
      <c r="F65" s="14" t="s">
        <v>175</v>
      </c>
      <c r="G65" s="14" t="s">
        <v>176</v>
      </c>
      <c r="H65" s="10" t="s">
        <v>189</v>
      </c>
      <c r="I65" s="14" t="s">
        <v>127</v>
      </c>
      <c r="J65" s="10" t="s">
        <v>190</v>
      </c>
      <c r="K65" s="14" t="s">
        <v>47</v>
      </c>
      <c r="L65" s="15">
        <v>42614</v>
      </c>
      <c r="M65" s="17">
        <f>41000*90%</f>
        <v>36900</v>
      </c>
    </row>
    <row r="66" spans="3:13" ht="30" x14ac:dyDescent="0.25">
      <c r="C66" s="19" t="s">
        <v>356</v>
      </c>
      <c r="D66" s="10" t="s">
        <v>69</v>
      </c>
      <c r="E66" s="10" t="s">
        <v>120</v>
      </c>
      <c r="F66" s="14" t="s">
        <v>175</v>
      </c>
      <c r="G66" s="14" t="s">
        <v>176</v>
      </c>
      <c r="H66" s="10" t="s">
        <v>297</v>
      </c>
      <c r="I66" s="14" t="s">
        <v>53</v>
      </c>
      <c r="J66" s="10" t="s">
        <v>121</v>
      </c>
      <c r="K66" s="14" t="s">
        <v>48</v>
      </c>
      <c r="L66" s="15">
        <v>42643</v>
      </c>
      <c r="M66" s="17">
        <v>28150</v>
      </c>
    </row>
    <row r="67" spans="3:13" ht="30" x14ac:dyDescent="0.25">
      <c r="C67" s="19" t="s">
        <v>356</v>
      </c>
      <c r="D67" s="10" t="s">
        <v>69</v>
      </c>
      <c r="E67" s="10" t="s">
        <v>120</v>
      </c>
      <c r="F67" s="14" t="s">
        <v>175</v>
      </c>
      <c r="G67" s="14" t="s">
        <v>176</v>
      </c>
      <c r="H67" s="10" t="s">
        <v>442</v>
      </c>
      <c r="I67" s="14" t="s">
        <v>53</v>
      </c>
      <c r="J67" s="10" t="s">
        <v>121</v>
      </c>
      <c r="K67" s="14" t="s">
        <v>48</v>
      </c>
      <c r="L67" s="15">
        <v>42735</v>
      </c>
      <c r="M67" s="17">
        <v>24471</v>
      </c>
    </row>
    <row r="68" spans="3:13" ht="30" x14ac:dyDescent="0.25">
      <c r="C68" s="19">
        <v>17030</v>
      </c>
      <c r="D68" s="10" t="s">
        <v>69</v>
      </c>
      <c r="E68" s="10" t="s">
        <v>220</v>
      </c>
      <c r="F68" s="14" t="s">
        <v>175</v>
      </c>
      <c r="G68" s="14" t="s">
        <v>176</v>
      </c>
      <c r="H68" s="10" t="s">
        <v>189</v>
      </c>
      <c r="I68" s="14" t="s">
        <v>127</v>
      </c>
      <c r="J68" s="10" t="s">
        <v>221</v>
      </c>
      <c r="K68" s="14" t="s">
        <v>172</v>
      </c>
      <c r="L68" s="15">
        <v>42768</v>
      </c>
      <c r="M68" s="17">
        <v>19439</v>
      </c>
    </row>
    <row r="69" spans="3:13" ht="30" x14ac:dyDescent="0.25">
      <c r="C69" s="19">
        <v>17205</v>
      </c>
      <c r="D69" s="10" t="s">
        <v>69</v>
      </c>
      <c r="E69" s="10" t="s">
        <v>564</v>
      </c>
      <c r="F69" s="14" t="s">
        <v>175</v>
      </c>
      <c r="G69" s="14" t="s">
        <v>176</v>
      </c>
      <c r="H69" s="10" t="s">
        <v>189</v>
      </c>
      <c r="I69" s="14" t="s">
        <v>127</v>
      </c>
      <c r="J69" s="10" t="s">
        <v>221</v>
      </c>
      <c r="K69" s="14" t="s">
        <v>47</v>
      </c>
      <c r="L69" s="15">
        <v>42892</v>
      </c>
      <c r="M69" s="17">
        <v>2205</v>
      </c>
    </row>
    <row r="70" spans="3:13" ht="30" x14ac:dyDescent="0.25">
      <c r="C70" s="19">
        <v>17211</v>
      </c>
      <c r="D70" s="10" t="s">
        <v>69</v>
      </c>
      <c r="E70" s="10" t="s">
        <v>564</v>
      </c>
      <c r="F70" s="14" t="s">
        <v>175</v>
      </c>
      <c r="G70" s="14" t="s">
        <v>176</v>
      </c>
      <c r="H70" s="10" t="s">
        <v>189</v>
      </c>
      <c r="I70" s="14" t="s">
        <v>127</v>
      </c>
      <c r="J70" s="10" t="s">
        <v>221</v>
      </c>
      <c r="K70" s="14" t="s">
        <v>47</v>
      </c>
      <c r="L70" s="15">
        <v>42892</v>
      </c>
      <c r="M70" s="17">
        <v>43835</v>
      </c>
    </row>
    <row r="71" spans="3:13" ht="30" x14ac:dyDescent="0.25">
      <c r="C71" s="19" t="s">
        <v>356</v>
      </c>
      <c r="D71" s="10" t="s">
        <v>69</v>
      </c>
      <c r="E71" s="60" t="s">
        <v>120</v>
      </c>
      <c r="F71" s="14" t="s">
        <v>175</v>
      </c>
      <c r="G71" s="14" t="s">
        <v>176</v>
      </c>
      <c r="H71" s="10" t="s">
        <v>529</v>
      </c>
      <c r="I71" s="14" t="s">
        <v>53</v>
      </c>
      <c r="J71" s="10" t="s">
        <v>121</v>
      </c>
      <c r="K71" s="14" t="s">
        <v>48</v>
      </c>
      <c r="L71" s="15">
        <v>42916</v>
      </c>
      <c r="M71" s="17">
        <v>48751</v>
      </c>
    </row>
    <row r="72" spans="3:13" ht="30" x14ac:dyDescent="0.25">
      <c r="C72" s="19">
        <v>17205</v>
      </c>
      <c r="D72" s="10" t="s">
        <v>565</v>
      </c>
      <c r="E72" s="10" t="s">
        <v>564</v>
      </c>
      <c r="F72" s="14" t="s">
        <v>175</v>
      </c>
      <c r="G72" s="14" t="s">
        <v>176</v>
      </c>
      <c r="H72" s="10" t="s">
        <v>189</v>
      </c>
      <c r="I72" s="14" t="s">
        <v>127</v>
      </c>
      <c r="J72" s="10" t="s">
        <v>221</v>
      </c>
      <c r="K72" s="14" t="s">
        <v>47</v>
      </c>
      <c r="L72" s="15">
        <v>42892</v>
      </c>
      <c r="M72" s="17">
        <v>122</v>
      </c>
    </row>
    <row r="73" spans="3:13" ht="45" x14ac:dyDescent="0.25">
      <c r="C73" s="19">
        <v>17013</v>
      </c>
      <c r="D73" s="10" t="s">
        <v>178</v>
      </c>
      <c r="E73" s="10" t="s">
        <v>174</v>
      </c>
      <c r="F73" s="14" t="s">
        <v>175</v>
      </c>
      <c r="G73" s="14" t="s">
        <v>176</v>
      </c>
      <c r="H73" s="10" t="s">
        <v>177</v>
      </c>
      <c r="I73" s="14" t="s">
        <v>171</v>
      </c>
      <c r="J73" s="10" t="s">
        <v>121</v>
      </c>
      <c r="K73" s="14" t="s">
        <v>47</v>
      </c>
      <c r="L73" s="15">
        <v>42590</v>
      </c>
      <c r="M73" s="17">
        <f>28875*5%</f>
        <v>1443.75</v>
      </c>
    </row>
    <row r="74" spans="3:13" ht="30" x14ac:dyDescent="0.25">
      <c r="C74" s="19">
        <v>17211</v>
      </c>
      <c r="D74" s="10" t="s">
        <v>178</v>
      </c>
      <c r="E74" s="10" t="s">
        <v>564</v>
      </c>
      <c r="F74" s="14" t="s">
        <v>175</v>
      </c>
      <c r="G74" s="14" t="s">
        <v>176</v>
      </c>
      <c r="H74" s="10" t="s">
        <v>189</v>
      </c>
      <c r="I74" s="14" t="s">
        <v>127</v>
      </c>
      <c r="J74" s="10" t="s">
        <v>221</v>
      </c>
      <c r="K74" s="14" t="s">
        <v>47</v>
      </c>
      <c r="L74" s="15">
        <v>42892</v>
      </c>
      <c r="M74" s="17">
        <v>2435</v>
      </c>
    </row>
    <row r="75" spans="3:13" ht="45" x14ac:dyDescent="0.25">
      <c r="C75" s="19">
        <v>17013</v>
      </c>
      <c r="D75" s="10" t="s">
        <v>179</v>
      </c>
      <c r="E75" s="10" t="s">
        <v>174</v>
      </c>
      <c r="F75" s="14" t="s">
        <v>175</v>
      </c>
      <c r="G75" s="14" t="s">
        <v>176</v>
      </c>
      <c r="H75" s="10" t="s">
        <v>177</v>
      </c>
      <c r="I75" s="14" t="s">
        <v>171</v>
      </c>
      <c r="J75" s="10" t="s">
        <v>121</v>
      </c>
      <c r="K75" s="14" t="s">
        <v>47</v>
      </c>
      <c r="L75" s="15">
        <v>42590</v>
      </c>
      <c r="M75" s="17">
        <f>28875*5%</f>
        <v>1443.75</v>
      </c>
    </row>
    <row r="76" spans="3:13" ht="30" x14ac:dyDescent="0.25">
      <c r="C76" s="19">
        <v>17030</v>
      </c>
      <c r="D76" s="10" t="s">
        <v>179</v>
      </c>
      <c r="E76" s="10" t="s">
        <v>220</v>
      </c>
      <c r="F76" s="14" t="s">
        <v>175</v>
      </c>
      <c r="G76" s="14" t="s">
        <v>176</v>
      </c>
      <c r="H76" s="10" t="s">
        <v>189</v>
      </c>
      <c r="I76" s="14" t="s">
        <v>127</v>
      </c>
      <c r="J76" s="10" t="s">
        <v>221</v>
      </c>
      <c r="K76" s="14" t="s">
        <v>172</v>
      </c>
      <c r="L76" s="15">
        <v>42593</v>
      </c>
      <c r="M76" s="17">
        <v>3180</v>
      </c>
    </row>
    <row r="77" spans="3:13" x14ac:dyDescent="0.25">
      <c r="C77" s="13">
        <v>17017</v>
      </c>
      <c r="D77" s="10" t="s">
        <v>179</v>
      </c>
      <c r="E77" s="10" t="s">
        <v>191</v>
      </c>
      <c r="F77" s="14" t="s">
        <v>175</v>
      </c>
      <c r="G77" s="14" t="s">
        <v>176</v>
      </c>
      <c r="H77" s="10" t="s">
        <v>189</v>
      </c>
      <c r="I77" s="14" t="s">
        <v>127</v>
      </c>
      <c r="J77" s="10" t="s">
        <v>190</v>
      </c>
      <c r="K77" s="14" t="s">
        <v>47</v>
      </c>
      <c r="L77" s="15">
        <v>42614</v>
      </c>
      <c r="M77" s="17">
        <f>41000*10%</f>
        <v>4100</v>
      </c>
    </row>
    <row r="78" spans="3:13" ht="30" x14ac:dyDescent="0.25">
      <c r="C78" s="19">
        <v>17030</v>
      </c>
      <c r="D78" s="10" t="s">
        <v>179</v>
      </c>
      <c r="E78" s="10" t="s">
        <v>220</v>
      </c>
      <c r="F78" s="14" t="s">
        <v>175</v>
      </c>
      <c r="G78" s="14" t="s">
        <v>176</v>
      </c>
      <c r="H78" s="10" t="s">
        <v>189</v>
      </c>
      <c r="I78" s="14" t="s">
        <v>127</v>
      </c>
      <c r="J78" s="10" t="s">
        <v>221</v>
      </c>
      <c r="K78" s="14" t="s">
        <v>172</v>
      </c>
      <c r="L78" s="15">
        <v>42768</v>
      </c>
      <c r="M78" s="17">
        <v>2160</v>
      </c>
    </row>
    <row r="79" spans="3:13" ht="30" x14ac:dyDescent="0.25">
      <c r="C79" s="19">
        <v>17205</v>
      </c>
      <c r="D79" s="10" t="s">
        <v>179</v>
      </c>
      <c r="E79" s="10" t="s">
        <v>564</v>
      </c>
      <c r="F79" s="14" t="s">
        <v>175</v>
      </c>
      <c r="G79" s="14" t="s">
        <v>176</v>
      </c>
      <c r="H79" s="10" t="s">
        <v>189</v>
      </c>
      <c r="I79" s="14" t="s">
        <v>127</v>
      </c>
      <c r="J79" s="10" t="s">
        <v>221</v>
      </c>
      <c r="K79" s="14" t="s">
        <v>47</v>
      </c>
      <c r="L79" s="15">
        <v>42892</v>
      </c>
      <c r="M79" s="17">
        <v>123</v>
      </c>
    </row>
    <row r="80" spans="3:13" ht="30" x14ac:dyDescent="0.25">
      <c r="C80" s="19">
        <v>17211</v>
      </c>
      <c r="D80" s="10" t="s">
        <v>179</v>
      </c>
      <c r="E80" s="10" t="s">
        <v>564</v>
      </c>
      <c r="F80" s="14" t="s">
        <v>175</v>
      </c>
      <c r="G80" s="14" t="s">
        <v>176</v>
      </c>
      <c r="H80" s="10" t="s">
        <v>189</v>
      </c>
      <c r="I80" s="14" t="s">
        <v>127</v>
      </c>
      <c r="J80" s="10" t="s">
        <v>221</v>
      </c>
      <c r="K80" s="14" t="s">
        <v>47</v>
      </c>
      <c r="L80" s="15">
        <v>42892</v>
      </c>
      <c r="M80" s="17">
        <v>2435</v>
      </c>
    </row>
    <row r="81" spans="1:13" x14ac:dyDescent="0.25">
      <c r="A81" s="21"/>
      <c r="B81" s="21"/>
      <c r="C81" s="46"/>
      <c r="D81" s="47"/>
      <c r="E81" s="48"/>
      <c r="F81" s="36"/>
      <c r="G81" s="45"/>
      <c r="H81" s="45"/>
      <c r="I81" s="36"/>
      <c r="J81" s="22"/>
      <c r="K81" s="22"/>
      <c r="L81" s="22"/>
      <c r="M81" s="58"/>
    </row>
    <row r="82" spans="1:13" ht="21" x14ac:dyDescent="0.25">
      <c r="A82" s="23" t="s">
        <v>20</v>
      </c>
      <c r="B82" s="23"/>
      <c r="C82" s="68"/>
      <c r="D82" s="69"/>
      <c r="E82" s="70"/>
      <c r="F82" s="71"/>
      <c r="G82" s="72"/>
      <c r="H82" s="73" t="s">
        <v>45</v>
      </c>
      <c r="I82" s="74">
        <f>I83+I91</f>
        <v>5</v>
      </c>
      <c r="J82" s="74"/>
      <c r="K82" s="74"/>
      <c r="L82" s="73" t="s">
        <v>44</v>
      </c>
      <c r="M82" s="75">
        <f>M83+M91</f>
        <v>1798619</v>
      </c>
    </row>
    <row r="83" spans="1:13" ht="21" x14ac:dyDescent="0.25">
      <c r="A83" s="37"/>
      <c r="B83" s="38" t="s">
        <v>20</v>
      </c>
      <c r="C83" s="76"/>
      <c r="D83" s="77"/>
      <c r="E83" s="78"/>
      <c r="F83" s="79"/>
      <c r="G83" s="80"/>
      <c r="H83" s="80" t="s">
        <v>45</v>
      </c>
      <c r="I83" s="81">
        <f>COUNT(M85:M90)</f>
        <v>5</v>
      </c>
      <c r="J83" s="82"/>
      <c r="K83" s="82"/>
      <c r="L83" s="81" t="s">
        <v>44</v>
      </c>
      <c r="M83" s="63">
        <f>SUM(M85:M90)</f>
        <v>1798619</v>
      </c>
    </row>
    <row r="84" spans="1:13" ht="37.5" x14ac:dyDescent="0.25">
      <c r="A84" s="67"/>
      <c r="B84" s="67"/>
      <c r="C84" s="56" t="s">
        <v>0</v>
      </c>
      <c r="D84" s="57" t="s">
        <v>1</v>
      </c>
      <c r="E84" s="33" t="s">
        <v>2</v>
      </c>
      <c r="F84" s="33" t="s">
        <v>3</v>
      </c>
      <c r="G84" s="33" t="s">
        <v>4</v>
      </c>
      <c r="H84" s="33" t="s">
        <v>5</v>
      </c>
      <c r="I84" s="33" t="s">
        <v>6</v>
      </c>
      <c r="J84" s="33" t="s">
        <v>7</v>
      </c>
      <c r="K84" s="33" t="s">
        <v>8</v>
      </c>
      <c r="L84" s="61" t="s">
        <v>43</v>
      </c>
      <c r="M84" s="61" t="s">
        <v>44</v>
      </c>
    </row>
    <row r="85" spans="1:13" ht="30" x14ac:dyDescent="0.25">
      <c r="C85" s="19">
        <v>7169</v>
      </c>
      <c r="D85" s="10" t="s">
        <v>78</v>
      </c>
      <c r="E85" s="10" t="s">
        <v>274</v>
      </c>
      <c r="F85" s="14" t="s">
        <v>275</v>
      </c>
      <c r="G85" s="14" t="s">
        <v>275</v>
      </c>
      <c r="H85" s="10" t="s">
        <v>276</v>
      </c>
      <c r="I85" s="14" t="s">
        <v>50</v>
      </c>
      <c r="J85" s="10" t="s">
        <v>121</v>
      </c>
      <c r="K85" s="14" t="s">
        <v>47</v>
      </c>
      <c r="L85" s="15">
        <v>42627</v>
      </c>
      <c r="M85" s="17">
        <v>321862</v>
      </c>
    </row>
    <row r="86" spans="1:13" ht="30" x14ac:dyDescent="0.25">
      <c r="C86" s="19">
        <v>7169</v>
      </c>
      <c r="D86" s="10" t="s">
        <v>78</v>
      </c>
      <c r="E86" s="10" t="s">
        <v>277</v>
      </c>
      <c r="F86" s="14" t="s">
        <v>275</v>
      </c>
      <c r="G86" s="14" t="s">
        <v>275</v>
      </c>
      <c r="H86" s="10" t="s">
        <v>276</v>
      </c>
      <c r="I86" s="14" t="s">
        <v>50</v>
      </c>
      <c r="J86" s="10" t="s">
        <v>121</v>
      </c>
      <c r="K86" s="14" t="s">
        <v>47</v>
      </c>
      <c r="L86" s="15">
        <v>42627</v>
      </c>
      <c r="M86" s="17">
        <v>461802</v>
      </c>
    </row>
    <row r="87" spans="1:13" ht="30" x14ac:dyDescent="0.25">
      <c r="C87" s="19">
        <v>7169</v>
      </c>
      <c r="D87" s="10" t="s">
        <v>78</v>
      </c>
      <c r="E87" s="10" t="s">
        <v>483</v>
      </c>
      <c r="F87" s="14" t="s">
        <v>275</v>
      </c>
      <c r="G87" s="14" t="s">
        <v>275</v>
      </c>
      <c r="H87" s="10" t="s">
        <v>276</v>
      </c>
      <c r="I87" s="14" t="s">
        <v>50</v>
      </c>
      <c r="J87" s="10" t="s">
        <v>121</v>
      </c>
      <c r="K87" s="14" t="s">
        <v>47</v>
      </c>
      <c r="L87" s="15">
        <v>42765</v>
      </c>
      <c r="M87" s="17">
        <v>391832</v>
      </c>
    </row>
    <row r="88" spans="1:13" ht="30" x14ac:dyDescent="0.25">
      <c r="C88" s="19">
        <v>7169</v>
      </c>
      <c r="D88" s="10" t="s">
        <v>78</v>
      </c>
      <c r="E88" s="10" t="s">
        <v>484</v>
      </c>
      <c r="F88" s="14" t="s">
        <v>275</v>
      </c>
      <c r="G88" s="14" t="s">
        <v>275</v>
      </c>
      <c r="H88" s="10" t="s">
        <v>276</v>
      </c>
      <c r="I88" s="14" t="s">
        <v>50</v>
      </c>
      <c r="J88" s="10" t="s">
        <v>121</v>
      </c>
      <c r="K88" s="14" t="s">
        <v>47</v>
      </c>
      <c r="L88" s="15">
        <v>42765</v>
      </c>
      <c r="M88" s="17">
        <v>489790</v>
      </c>
    </row>
    <row r="89" spans="1:13" ht="30" x14ac:dyDescent="0.25">
      <c r="C89" s="19">
        <v>17164</v>
      </c>
      <c r="D89" s="10" t="s">
        <v>78</v>
      </c>
      <c r="E89" s="60" t="s">
        <v>523</v>
      </c>
      <c r="F89" s="14" t="s">
        <v>275</v>
      </c>
      <c r="G89" s="14" t="s">
        <v>275</v>
      </c>
      <c r="H89" s="10" t="s">
        <v>524</v>
      </c>
      <c r="I89" s="14" t="s">
        <v>187</v>
      </c>
      <c r="J89" s="10" t="s">
        <v>121</v>
      </c>
      <c r="K89" s="14" t="s">
        <v>47</v>
      </c>
      <c r="L89" s="15">
        <v>42803</v>
      </c>
      <c r="M89" s="17">
        <v>133333</v>
      </c>
    </row>
    <row r="90" spans="1:13" x14ac:dyDescent="0.25">
      <c r="A90" s="21"/>
      <c r="B90" s="21"/>
      <c r="C90" s="46"/>
      <c r="D90" s="47"/>
      <c r="E90" s="48"/>
      <c r="F90" s="36"/>
      <c r="G90" s="45"/>
      <c r="H90" s="45"/>
      <c r="I90" s="36"/>
      <c r="J90" s="22"/>
      <c r="K90" s="22"/>
      <c r="L90" s="22"/>
      <c r="M90" s="58"/>
    </row>
    <row r="91" spans="1:13" ht="21" x14ac:dyDescent="0.25">
      <c r="A91" s="37"/>
      <c r="B91" s="38" t="s">
        <v>16</v>
      </c>
      <c r="C91" s="76"/>
      <c r="D91" s="77"/>
      <c r="E91" s="78"/>
      <c r="F91" s="79"/>
      <c r="G91" s="80"/>
      <c r="H91" s="80" t="s">
        <v>45</v>
      </c>
      <c r="I91" s="81">
        <f>COUNT(M93:M94)</f>
        <v>0</v>
      </c>
      <c r="J91" s="82"/>
      <c r="K91" s="82"/>
      <c r="L91" s="81" t="s">
        <v>44</v>
      </c>
      <c r="M91" s="63">
        <f>SUM(M93:M94)</f>
        <v>0</v>
      </c>
    </row>
    <row r="92" spans="1:13" ht="37.5" x14ac:dyDescent="0.25">
      <c r="A92" s="67"/>
      <c r="B92" s="67"/>
      <c r="C92" s="56" t="s">
        <v>0</v>
      </c>
      <c r="D92" s="57" t="s">
        <v>1</v>
      </c>
      <c r="E92" s="33" t="s">
        <v>2</v>
      </c>
      <c r="F92" s="33" t="s">
        <v>3</v>
      </c>
      <c r="G92" s="33" t="s">
        <v>4</v>
      </c>
      <c r="H92" s="33" t="s">
        <v>5</v>
      </c>
      <c r="I92" s="33" t="s">
        <v>6</v>
      </c>
      <c r="J92" s="33" t="s">
        <v>7</v>
      </c>
      <c r="K92" s="33" t="s">
        <v>8</v>
      </c>
      <c r="L92" s="61" t="s">
        <v>43</v>
      </c>
      <c r="M92" s="61" t="s">
        <v>44</v>
      </c>
    </row>
    <row r="93" spans="1:13" x14ac:dyDescent="0.25">
      <c r="C93" s="19"/>
      <c r="D93" s="10"/>
      <c r="E93" s="10"/>
      <c r="F93" s="14"/>
      <c r="G93" s="14"/>
      <c r="H93" s="10"/>
      <c r="I93" s="14"/>
      <c r="J93" s="10"/>
      <c r="K93" s="14"/>
      <c r="L93" s="15"/>
      <c r="M93" s="17"/>
    </row>
    <row r="94" spans="1:13" x14ac:dyDescent="0.25">
      <c r="A94" s="21"/>
      <c r="B94" s="21"/>
      <c r="C94" s="46"/>
      <c r="D94" s="47"/>
      <c r="E94" s="48"/>
      <c r="F94" s="36"/>
      <c r="G94" s="45"/>
      <c r="H94" s="45"/>
      <c r="I94" s="36"/>
      <c r="J94" s="22"/>
      <c r="K94" s="22"/>
      <c r="L94" s="22"/>
      <c r="M94" s="58"/>
    </row>
    <row r="95" spans="1:13" ht="21" x14ac:dyDescent="0.25">
      <c r="A95" s="23" t="s">
        <v>21</v>
      </c>
      <c r="B95" s="23"/>
      <c r="C95" s="68"/>
      <c r="D95" s="69"/>
      <c r="E95" s="70"/>
      <c r="F95" s="71"/>
      <c r="G95" s="72"/>
      <c r="H95" s="73" t="s">
        <v>45</v>
      </c>
      <c r="I95" s="74">
        <f>I96+I136+I141+I124</f>
        <v>36</v>
      </c>
      <c r="J95" s="74"/>
      <c r="K95" s="74"/>
      <c r="L95" s="73" t="s">
        <v>44</v>
      </c>
      <c r="M95" s="75">
        <f>M96+M136+M141+M124</f>
        <v>2766016.9699999997</v>
      </c>
    </row>
    <row r="96" spans="1:13" ht="21" x14ac:dyDescent="0.25">
      <c r="A96" s="37"/>
      <c r="B96" s="38" t="s">
        <v>21</v>
      </c>
      <c r="C96" s="76"/>
      <c r="D96" s="77"/>
      <c r="E96" s="78"/>
      <c r="F96" s="79"/>
      <c r="G96" s="80"/>
      <c r="H96" s="80" t="s">
        <v>45</v>
      </c>
      <c r="I96" s="81">
        <f>COUNT(M98:M123)</f>
        <v>25</v>
      </c>
      <c r="J96" s="82"/>
      <c r="K96" s="82"/>
      <c r="L96" s="81" t="s">
        <v>44</v>
      </c>
      <c r="M96" s="63">
        <f>SUM(M98:M123)</f>
        <v>1431603.28</v>
      </c>
    </row>
    <row r="97" spans="1:13" ht="37.5" x14ac:dyDescent="0.25">
      <c r="A97" s="67"/>
      <c r="B97" s="67"/>
      <c r="C97" s="56" t="s">
        <v>0</v>
      </c>
      <c r="D97" s="57" t="s">
        <v>1</v>
      </c>
      <c r="E97" s="33" t="s">
        <v>2</v>
      </c>
      <c r="F97" s="33" t="s">
        <v>3</v>
      </c>
      <c r="G97" s="33" t="s">
        <v>4</v>
      </c>
      <c r="H97" s="33" t="s">
        <v>5</v>
      </c>
      <c r="I97" s="33" t="s">
        <v>6</v>
      </c>
      <c r="J97" s="33" t="s">
        <v>7</v>
      </c>
      <c r="K97" s="33" t="s">
        <v>8</v>
      </c>
      <c r="L97" s="61" t="s">
        <v>43</v>
      </c>
      <c r="M97" s="61" t="s">
        <v>44</v>
      </c>
    </row>
    <row r="98" spans="1:13" ht="45" x14ac:dyDescent="0.25">
      <c r="C98" s="19">
        <v>17188</v>
      </c>
      <c r="D98" s="10" t="s">
        <v>86</v>
      </c>
      <c r="E98" s="10" t="s">
        <v>554</v>
      </c>
      <c r="F98" s="14" t="s">
        <v>291</v>
      </c>
      <c r="G98" s="14" t="s">
        <v>206</v>
      </c>
      <c r="H98" s="10" t="s">
        <v>189</v>
      </c>
      <c r="I98" s="14" t="s">
        <v>127</v>
      </c>
      <c r="J98" s="10" t="s">
        <v>177</v>
      </c>
      <c r="K98" s="14" t="s">
        <v>47</v>
      </c>
      <c r="L98" s="15">
        <v>42844</v>
      </c>
      <c r="M98" s="17">
        <v>100000</v>
      </c>
    </row>
    <row r="99" spans="1:13" x14ac:dyDescent="0.25">
      <c r="C99" s="19" t="s">
        <v>365</v>
      </c>
      <c r="D99" s="10" t="s">
        <v>63</v>
      </c>
      <c r="E99" s="10" t="s">
        <v>366</v>
      </c>
      <c r="F99" s="14" t="s">
        <v>367</v>
      </c>
      <c r="G99" s="14" t="s">
        <v>206</v>
      </c>
      <c r="H99" s="10" t="s">
        <v>297</v>
      </c>
      <c r="I99" s="14" t="s">
        <v>53</v>
      </c>
      <c r="J99" s="10" t="s">
        <v>121</v>
      </c>
      <c r="K99" s="14" t="s">
        <v>48</v>
      </c>
      <c r="L99" s="15">
        <v>42643</v>
      </c>
      <c r="M99" s="17">
        <v>2728.94</v>
      </c>
    </row>
    <row r="100" spans="1:13" x14ac:dyDescent="0.25">
      <c r="C100" s="19" t="s">
        <v>365</v>
      </c>
      <c r="D100" s="10" t="s">
        <v>63</v>
      </c>
      <c r="E100" s="10" t="s">
        <v>366</v>
      </c>
      <c r="F100" s="14" t="s">
        <v>367</v>
      </c>
      <c r="G100" s="14" t="s">
        <v>206</v>
      </c>
      <c r="H100" s="10" t="s">
        <v>442</v>
      </c>
      <c r="I100" s="14" t="s">
        <v>53</v>
      </c>
      <c r="J100" s="10" t="s">
        <v>121</v>
      </c>
      <c r="K100" s="14" t="s">
        <v>48</v>
      </c>
      <c r="L100" s="15">
        <v>42735</v>
      </c>
      <c r="M100" s="17">
        <v>9560</v>
      </c>
    </row>
    <row r="101" spans="1:13" x14ac:dyDescent="0.25">
      <c r="C101" s="97" t="s">
        <v>365</v>
      </c>
      <c r="D101" s="93" t="s">
        <v>63</v>
      </c>
      <c r="E101" s="98" t="s">
        <v>366</v>
      </c>
      <c r="F101" s="14" t="s">
        <v>367</v>
      </c>
      <c r="G101" s="14" t="s">
        <v>206</v>
      </c>
      <c r="H101" s="10" t="s">
        <v>586</v>
      </c>
      <c r="I101" s="14" t="s">
        <v>53</v>
      </c>
      <c r="J101" s="10" t="s">
        <v>121</v>
      </c>
      <c r="K101" s="14" t="s">
        <v>48</v>
      </c>
      <c r="L101" s="15">
        <v>42825</v>
      </c>
      <c r="M101" s="17">
        <v>12332</v>
      </c>
    </row>
    <row r="102" spans="1:13" x14ac:dyDescent="0.25">
      <c r="C102" s="19" t="s">
        <v>365</v>
      </c>
      <c r="D102" s="10" t="s">
        <v>63</v>
      </c>
      <c r="E102" s="98" t="s">
        <v>366</v>
      </c>
      <c r="F102" s="14" t="s">
        <v>367</v>
      </c>
      <c r="G102" s="14" t="s">
        <v>206</v>
      </c>
      <c r="H102" s="10" t="s">
        <v>529</v>
      </c>
      <c r="I102" s="14" t="s">
        <v>53</v>
      </c>
      <c r="J102" s="10" t="s">
        <v>121</v>
      </c>
      <c r="K102" s="14" t="s">
        <v>48</v>
      </c>
      <c r="L102" s="15">
        <v>42916</v>
      </c>
      <c r="M102" s="17">
        <v>11252</v>
      </c>
    </row>
    <row r="103" spans="1:13" x14ac:dyDescent="0.25">
      <c r="C103" s="19" t="s">
        <v>305</v>
      </c>
      <c r="D103" s="10" t="s">
        <v>87</v>
      </c>
      <c r="E103" s="10" t="s">
        <v>306</v>
      </c>
      <c r="F103" s="14" t="s">
        <v>307</v>
      </c>
      <c r="G103" s="14" t="s">
        <v>206</v>
      </c>
      <c r="H103" s="10" t="s">
        <v>297</v>
      </c>
      <c r="I103" s="14" t="s">
        <v>53</v>
      </c>
      <c r="J103" s="10" t="s">
        <v>121</v>
      </c>
      <c r="K103" s="14" t="s">
        <v>48</v>
      </c>
      <c r="L103" s="15">
        <v>42643</v>
      </c>
      <c r="M103" s="17">
        <v>2556</v>
      </c>
    </row>
    <row r="104" spans="1:13" x14ac:dyDescent="0.25">
      <c r="C104" s="19" t="s">
        <v>305</v>
      </c>
      <c r="D104" s="10" t="s">
        <v>87</v>
      </c>
      <c r="E104" s="10" t="s">
        <v>306</v>
      </c>
      <c r="F104" s="14" t="s">
        <v>307</v>
      </c>
      <c r="G104" s="14" t="s">
        <v>206</v>
      </c>
      <c r="H104" s="10" t="s">
        <v>442</v>
      </c>
      <c r="I104" s="14" t="s">
        <v>53</v>
      </c>
      <c r="J104" s="10" t="s">
        <v>121</v>
      </c>
      <c r="K104" s="14" t="s">
        <v>48</v>
      </c>
      <c r="L104" s="15">
        <v>42735</v>
      </c>
      <c r="M104" s="17">
        <v>3394</v>
      </c>
    </row>
    <row r="105" spans="1:13" x14ac:dyDescent="0.25">
      <c r="C105" s="99" t="s">
        <v>305</v>
      </c>
      <c r="D105" s="10" t="s">
        <v>87</v>
      </c>
      <c r="E105" s="60" t="s">
        <v>306</v>
      </c>
      <c r="F105" s="14" t="s">
        <v>307</v>
      </c>
      <c r="G105" s="14" t="s">
        <v>206</v>
      </c>
      <c r="H105" s="10" t="s">
        <v>586</v>
      </c>
      <c r="I105" s="14" t="s">
        <v>53</v>
      </c>
      <c r="J105" s="10" t="s">
        <v>121</v>
      </c>
      <c r="K105" s="14" t="s">
        <v>48</v>
      </c>
      <c r="L105" s="15">
        <v>42825</v>
      </c>
      <c r="M105" s="17">
        <v>1834</v>
      </c>
    </row>
    <row r="106" spans="1:13" x14ac:dyDescent="0.25">
      <c r="C106" s="19" t="s">
        <v>305</v>
      </c>
      <c r="D106" s="10" t="s">
        <v>87</v>
      </c>
      <c r="E106" s="60" t="s">
        <v>306</v>
      </c>
      <c r="F106" s="14" t="s">
        <v>307</v>
      </c>
      <c r="G106" s="14" t="s">
        <v>206</v>
      </c>
      <c r="H106" s="10" t="s">
        <v>529</v>
      </c>
      <c r="I106" s="14" t="s">
        <v>53</v>
      </c>
      <c r="J106" s="10" t="s">
        <v>121</v>
      </c>
      <c r="K106" s="14" t="s">
        <v>48</v>
      </c>
      <c r="L106" s="15">
        <v>42916</v>
      </c>
      <c r="M106" s="17">
        <v>2511</v>
      </c>
    </row>
    <row r="107" spans="1:13" ht="45" x14ac:dyDescent="0.25">
      <c r="C107" s="19">
        <v>15115</v>
      </c>
      <c r="D107" s="10" t="s">
        <v>419</v>
      </c>
      <c r="E107" s="10" t="s">
        <v>418</v>
      </c>
      <c r="F107" s="14" t="s">
        <v>420</v>
      </c>
      <c r="G107" s="14" t="s">
        <v>206</v>
      </c>
      <c r="H107" s="10" t="s">
        <v>189</v>
      </c>
      <c r="I107" s="14" t="s">
        <v>127</v>
      </c>
      <c r="J107" s="10" t="s">
        <v>269</v>
      </c>
      <c r="K107" s="14" t="s">
        <v>47</v>
      </c>
      <c r="L107" s="15">
        <v>42816</v>
      </c>
      <c r="M107" s="17">
        <v>32392</v>
      </c>
    </row>
    <row r="108" spans="1:13" x14ac:dyDescent="0.25">
      <c r="C108" s="19" t="s">
        <v>301</v>
      </c>
      <c r="D108" s="10" t="s">
        <v>72</v>
      </c>
      <c r="E108" s="10" t="s">
        <v>302</v>
      </c>
      <c r="F108" s="14" t="s">
        <v>303</v>
      </c>
      <c r="G108" s="14" t="s">
        <v>304</v>
      </c>
      <c r="H108" s="10" t="s">
        <v>297</v>
      </c>
      <c r="I108" s="14" t="s">
        <v>53</v>
      </c>
      <c r="J108" s="10" t="s">
        <v>121</v>
      </c>
      <c r="K108" s="14" t="s">
        <v>48</v>
      </c>
      <c r="L108" s="15">
        <v>42643</v>
      </c>
      <c r="M108" s="17">
        <v>178045.34</v>
      </c>
    </row>
    <row r="109" spans="1:13" x14ac:dyDescent="0.25">
      <c r="C109" s="19" t="s">
        <v>301</v>
      </c>
      <c r="D109" s="10" t="s">
        <v>72</v>
      </c>
      <c r="E109" s="10" t="s">
        <v>302</v>
      </c>
      <c r="F109" s="14" t="s">
        <v>303</v>
      </c>
      <c r="G109" s="14" t="s">
        <v>304</v>
      </c>
      <c r="H109" s="10" t="s">
        <v>442</v>
      </c>
      <c r="I109" s="14" t="s">
        <v>53</v>
      </c>
      <c r="J109" s="10" t="s">
        <v>121</v>
      </c>
      <c r="K109" s="14" t="s">
        <v>48</v>
      </c>
      <c r="L109" s="15">
        <v>42735</v>
      </c>
      <c r="M109" s="17">
        <v>160445</v>
      </c>
    </row>
    <row r="110" spans="1:13" ht="30" x14ac:dyDescent="0.25">
      <c r="C110" s="19">
        <v>17111</v>
      </c>
      <c r="D110" s="10" t="s">
        <v>72</v>
      </c>
      <c r="E110" s="10" t="s">
        <v>430</v>
      </c>
      <c r="F110" s="14" t="s">
        <v>303</v>
      </c>
      <c r="G110" s="14" t="s">
        <v>206</v>
      </c>
      <c r="H110" s="10" t="s">
        <v>431</v>
      </c>
      <c r="I110" s="14" t="s">
        <v>171</v>
      </c>
      <c r="J110" s="10" t="s">
        <v>121</v>
      </c>
      <c r="K110" s="14" t="s">
        <v>48</v>
      </c>
      <c r="L110" s="15">
        <v>42818</v>
      </c>
      <c r="M110" s="17">
        <v>18000</v>
      </c>
    </row>
    <row r="111" spans="1:13" x14ac:dyDescent="0.25">
      <c r="C111" s="99" t="s">
        <v>301</v>
      </c>
      <c r="D111" s="10" t="s">
        <v>72</v>
      </c>
      <c r="E111" s="60" t="s">
        <v>302</v>
      </c>
      <c r="F111" s="14" t="s">
        <v>303</v>
      </c>
      <c r="G111" s="14" t="s">
        <v>304</v>
      </c>
      <c r="H111" s="10" t="s">
        <v>586</v>
      </c>
      <c r="I111" s="14" t="s">
        <v>53</v>
      </c>
      <c r="J111" s="10" t="s">
        <v>121</v>
      </c>
      <c r="K111" s="14" t="s">
        <v>48</v>
      </c>
      <c r="L111" s="15">
        <v>42825</v>
      </c>
      <c r="M111" s="17">
        <v>192174</v>
      </c>
    </row>
    <row r="112" spans="1:13" x14ac:dyDescent="0.25">
      <c r="C112" s="19" t="s">
        <v>301</v>
      </c>
      <c r="D112" s="10" t="s">
        <v>72</v>
      </c>
      <c r="E112" s="60" t="s">
        <v>302</v>
      </c>
      <c r="F112" s="14" t="s">
        <v>303</v>
      </c>
      <c r="G112" s="14" t="s">
        <v>304</v>
      </c>
      <c r="H112" s="10" t="s">
        <v>529</v>
      </c>
      <c r="I112" s="14" t="s">
        <v>53</v>
      </c>
      <c r="J112" s="10" t="s">
        <v>121</v>
      </c>
      <c r="K112" s="14" t="s">
        <v>48</v>
      </c>
      <c r="L112" s="15">
        <v>42916</v>
      </c>
      <c r="M112" s="17">
        <v>150617</v>
      </c>
    </row>
    <row r="113" spans="1:13" x14ac:dyDescent="0.25">
      <c r="C113" s="97" t="s">
        <v>328</v>
      </c>
      <c r="D113" s="93" t="s">
        <v>329</v>
      </c>
      <c r="E113" s="98" t="s">
        <v>115</v>
      </c>
      <c r="F113" s="14" t="s">
        <v>330</v>
      </c>
      <c r="G113" s="14" t="s">
        <v>206</v>
      </c>
      <c r="H113" s="10" t="s">
        <v>586</v>
      </c>
      <c r="I113" s="14" t="s">
        <v>53</v>
      </c>
      <c r="J113" s="10" t="s">
        <v>121</v>
      </c>
      <c r="K113" s="14" t="s">
        <v>48</v>
      </c>
      <c r="L113" s="15">
        <v>42825</v>
      </c>
      <c r="M113" s="17">
        <v>2100</v>
      </c>
    </row>
    <row r="114" spans="1:13" ht="30" x14ac:dyDescent="0.25">
      <c r="C114" s="19">
        <v>17067</v>
      </c>
      <c r="D114" s="10" t="s">
        <v>81</v>
      </c>
      <c r="E114" s="10" t="s">
        <v>82</v>
      </c>
      <c r="F114" s="14" t="s">
        <v>206</v>
      </c>
      <c r="G114" s="14" t="s">
        <v>206</v>
      </c>
      <c r="H114" s="10" t="s">
        <v>375</v>
      </c>
      <c r="I114" s="14" t="s">
        <v>171</v>
      </c>
      <c r="J114" s="10" t="s">
        <v>121</v>
      </c>
      <c r="K114" s="14" t="s">
        <v>47</v>
      </c>
      <c r="L114" s="15">
        <v>42725</v>
      </c>
      <c r="M114" s="17">
        <v>3000</v>
      </c>
    </row>
    <row r="115" spans="1:13" ht="30" x14ac:dyDescent="0.25">
      <c r="C115" s="19">
        <v>2086</v>
      </c>
      <c r="D115" s="10" t="s">
        <v>71</v>
      </c>
      <c r="E115" s="10" t="s">
        <v>294</v>
      </c>
      <c r="F115" s="14" t="s">
        <v>291</v>
      </c>
      <c r="G115" s="14" t="s">
        <v>206</v>
      </c>
      <c r="H115" s="10" t="s">
        <v>221</v>
      </c>
      <c r="I115" s="14" t="s">
        <v>53</v>
      </c>
      <c r="J115" s="10" t="s">
        <v>121</v>
      </c>
      <c r="K115" s="14" t="s">
        <v>47</v>
      </c>
      <c r="L115" s="15">
        <v>42642</v>
      </c>
      <c r="M115" s="17">
        <v>134928</v>
      </c>
    </row>
    <row r="116" spans="1:13" x14ac:dyDescent="0.25">
      <c r="C116" s="19" t="s">
        <v>345</v>
      </c>
      <c r="D116" s="10" t="s">
        <v>71</v>
      </c>
      <c r="E116" s="10" t="s">
        <v>346</v>
      </c>
      <c r="F116" s="14" t="s">
        <v>291</v>
      </c>
      <c r="G116" s="14" t="s">
        <v>206</v>
      </c>
      <c r="H116" s="10" t="s">
        <v>297</v>
      </c>
      <c r="I116" s="14" t="s">
        <v>53</v>
      </c>
      <c r="J116" s="10" t="s">
        <v>121</v>
      </c>
      <c r="K116" s="14" t="s">
        <v>48</v>
      </c>
      <c r="L116" s="15">
        <v>42643</v>
      </c>
      <c r="M116" s="17">
        <v>28759</v>
      </c>
    </row>
    <row r="117" spans="1:13" ht="30" x14ac:dyDescent="0.25">
      <c r="C117" s="19">
        <v>2086</v>
      </c>
      <c r="D117" s="10" t="s">
        <v>71</v>
      </c>
      <c r="E117" s="10" t="s">
        <v>534</v>
      </c>
      <c r="F117" s="14" t="s">
        <v>291</v>
      </c>
      <c r="G117" s="14" t="s">
        <v>206</v>
      </c>
      <c r="H117" s="10" t="s">
        <v>221</v>
      </c>
      <c r="I117" s="14" t="s">
        <v>53</v>
      </c>
      <c r="J117" s="10" t="s">
        <v>121</v>
      </c>
      <c r="K117" s="14" t="s">
        <v>47</v>
      </c>
      <c r="L117" s="15">
        <v>42795</v>
      </c>
      <c r="M117" s="17">
        <v>142029</v>
      </c>
    </row>
    <row r="118" spans="1:13" ht="30" x14ac:dyDescent="0.25">
      <c r="C118" s="19">
        <v>15123</v>
      </c>
      <c r="D118" s="10" t="s">
        <v>74</v>
      </c>
      <c r="E118" s="10" t="s">
        <v>427</v>
      </c>
      <c r="F118" s="14" t="s">
        <v>428</v>
      </c>
      <c r="G118" s="14" t="s">
        <v>206</v>
      </c>
      <c r="H118" s="10" t="s">
        <v>189</v>
      </c>
      <c r="I118" s="14" t="s">
        <v>127</v>
      </c>
      <c r="J118" s="10" t="s">
        <v>269</v>
      </c>
      <c r="K118" s="14" t="s">
        <v>47</v>
      </c>
      <c r="L118" s="15">
        <v>42823</v>
      </c>
      <c r="M118" s="17">
        <v>121116</v>
      </c>
    </row>
    <row r="119" spans="1:13" ht="30" x14ac:dyDescent="0.25">
      <c r="C119" s="19">
        <v>17221</v>
      </c>
      <c r="D119" s="10" t="s">
        <v>421</v>
      </c>
      <c r="E119" s="10" t="s">
        <v>571</v>
      </c>
      <c r="F119" s="14" t="s">
        <v>291</v>
      </c>
      <c r="G119" s="14" t="s">
        <v>206</v>
      </c>
      <c r="H119" s="10" t="s">
        <v>221</v>
      </c>
      <c r="I119" s="14" t="s">
        <v>53</v>
      </c>
      <c r="J119" s="10" t="s">
        <v>121</v>
      </c>
      <c r="K119" s="14" t="s">
        <v>47</v>
      </c>
      <c r="L119" s="15">
        <v>42880</v>
      </c>
      <c r="M119" s="17">
        <v>12086</v>
      </c>
    </row>
    <row r="120" spans="1:13" ht="30" x14ac:dyDescent="0.25">
      <c r="C120" s="19">
        <v>15123</v>
      </c>
      <c r="D120" s="10" t="s">
        <v>429</v>
      </c>
      <c r="E120" s="10" t="s">
        <v>427</v>
      </c>
      <c r="F120" s="14" t="s">
        <v>428</v>
      </c>
      <c r="G120" s="14" t="s">
        <v>206</v>
      </c>
      <c r="H120" s="10" t="s">
        <v>189</v>
      </c>
      <c r="I120" s="14" t="s">
        <v>127</v>
      </c>
      <c r="J120" s="10" t="s">
        <v>269</v>
      </c>
      <c r="K120" s="14" t="s">
        <v>47</v>
      </c>
      <c r="L120" s="15">
        <v>42823</v>
      </c>
      <c r="M120" s="17">
        <v>80744</v>
      </c>
    </row>
    <row r="121" spans="1:13" ht="30" x14ac:dyDescent="0.25">
      <c r="C121" s="19">
        <v>16189</v>
      </c>
      <c r="D121" s="10" t="s">
        <v>257</v>
      </c>
      <c r="E121" s="10" t="s">
        <v>258</v>
      </c>
      <c r="F121" s="14" t="s">
        <v>206</v>
      </c>
      <c r="G121" s="14" t="s">
        <v>206</v>
      </c>
      <c r="H121" s="10" t="s">
        <v>259</v>
      </c>
      <c r="I121" s="14" t="s">
        <v>187</v>
      </c>
      <c r="J121" s="10" t="s">
        <v>260</v>
      </c>
      <c r="K121" s="14" t="s">
        <v>48</v>
      </c>
      <c r="L121" s="15">
        <v>42572</v>
      </c>
      <c r="M121" s="17">
        <v>6000</v>
      </c>
    </row>
    <row r="122" spans="1:13" ht="30" x14ac:dyDescent="0.25">
      <c r="C122" s="19">
        <v>17227</v>
      </c>
      <c r="D122" s="10" t="s">
        <v>257</v>
      </c>
      <c r="E122" s="10" t="s">
        <v>578</v>
      </c>
      <c r="F122" s="14" t="s">
        <v>206</v>
      </c>
      <c r="G122" s="14" t="s">
        <v>206</v>
      </c>
      <c r="H122" s="10" t="s">
        <v>260</v>
      </c>
      <c r="I122" s="14" t="s">
        <v>187</v>
      </c>
      <c r="J122" s="10" t="s">
        <v>121</v>
      </c>
      <c r="K122" s="14" t="s">
        <v>48</v>
      </c>
      <c r="L122" s="15">
        <v>42901</v>
      </c>
      <c r="M122" s="17">
        <v>23000</v>
      </c>
    </row>
    <row r="123" spans="1:13" x14ac:dyDescent="0.25">
      <c r="A123" s="21"/>
      <c r="B123" s="21"/>
      <c r="C123" s="47"/>
      <c r="D123" s="62"/>
      <c r="E123" s="48"/>
      <c r="F123" s="45"/>
      <c r="G123" s="45"/>
      <c r="H123" s="36"/>
      <c r="I123" s="45"/>
      <c r="J123" s="22"/>
      <c r="K123" s="45"/>
      <c r="L123" s="46"/>
      <c r="M123" s="59"/>
    </row>
    <row r="124" spans="1:13" ht="21" x14ac:dyDescent="0.25">
      <c r="A124" s="37"/>
      <c r="B124" s="38" t="s">
        <v>585</v>
      </c>
      <c r="C124" s="76"/>
      <c r="D124" s="77"/>
      <c r="E124" s="78"/>
      <c r="F124" s="79"/>
      <c r="G124" s="80"/>
      <c r="H124" s="80" t="s">
        <v>45</v>
      </c>
      <c r="I124" s="81">
        <f>COUNT(M126:M135)</f>
        <v>9</v>
      </c>
      <c r="J124" s="82"/>
      <c r="K124" s="82"/>
      <c r="L124" s="81" t="s">
        <v>44</v>
      </c>
      <c r="M124" s="63">
        <f>SUM(M126:M135)</f>
        <v>1333863.69</v>
      </c>
    </row>
    <row r="125" spans="1:13" ht="37.5" x14ac:dyDescent="0.25">
      <c r="A125" s="67"/>
      <c r="B125" s="67"/>
      <c r="C125" s="56" t="s">
        <v>0</v>
      </c>
      <c r="D125" s="57" t="s">
        <v>1</v>
      </c>
      <c r="E125" s="33" t="s">
        <v>2</v>
      </c>
      <c r="F125" s="33" t="s">
        <v>3</v>
      </c>
      <c r="G125" s="33" t="s">
        <v>4</v>
      </c>
      <c r="H125" s="33" t="s">
        <v>5</v>
      </c>
      <c r="I125" s="33" t="s">
        <v>6</v>
      </c>
      <c r="J125" s="33" t="s">
        <v>7</v>
      </c>
      <c r="K125" s="33" t="s">
        <v>8</v>
      </c>
      <c r="L125" s="61" t="s">
        <v>43</v>
      </c>
      <c r="M125" s="61" t="s">
        <v>44</v>
      </c>
    </row>
    <row r="126" spans="1:13" x14ac:dyDescent="0.25">
      <c r="C126" s="19">
        <v>17026</v>
      </c>
      <c r="D126" s="10" t="s">
        <v>66</v>
      </c>
      <c r="E126" s="10" t="s">
        <v>205</v>
      </c>
      <c r="F126" s="14" t="s">
        <v>560</v>
      </c>
      <c r="G126" s="14" t="s">
        <v>206</v>
      </c>
      <c r="H126" s="10" t="s">
        <v>207</v>
      </c>
      <c r="I126" s="14" t="s">
        <v>139</v>
      </c>
      <c r="J126" s="10" t="s">
        <v>121</v>
      </c>
      <c r="K126" s="14" t="s">
        <v>48</v>
      </c>
      <c r="L126" s="15">
        <v>42586</v>
      </c>
      <c r="M126" s="17">
        <v>271</v>
      </c>
    </row>
    <row r="127" spans="1:13" x14ac:dyDescent="0.25">
      <c r="C127" s="19" t="s">
        <v>357</v>
      </c>
      <c r="D127" s="10" t="s">
        <v>229</v>
      </c>
      <c r="E127" s="98" t="s">
        <v>358</v>
      </c>
      <c r="F127" s="14" t="s">
        <v>560</v>
      </c>
      <c r="G127" s="14" t="s">
        <v>206</v>
      </c>
      <c r="H127" s="10" t="s">
        <v>529</v>
      </c>
      <c r="I127" s="14" t="s">
        <v>53</v>
      </c>
      <c r="J127" s="10" t="s">
        <v>121</v>
      </c>
      <c r="K127" s="14" t="s">
        <v>48</v>
      </c>
      <c r="L127" s="15">
        <v>42916</v>
      </c>
      <c r="M127" s="17">
        <v>43910</v>
      </c>
    </row>
    <row r="128" spans="1:13" x14ac:dyDescent="0.25">
      <c r="C128" s="19" t="s">
        <v>357</v>
      </c>
      <c r="D128" s="10" t="s">
        <v>229</v>
      </c>
      <c r="E128" s="10" t="s">
        <v>584</v>
      </c>
      <c r="F128" s="14" t="s">
        <v>560</v>
      </c>
      <c r="G128" s="14" t="s">
        <v>206</v>
      </c>
      <c r="H128" s="10" t="s">
        <v>297</v>
      </c>
      <c r="I128" s="14" t="s">
        <v>53</v>
      </c>
      <c r="J128" s="10" t="s">
        <v>121</v>
      </c>
      <c r="K128" s="14" t="s">
        <v>48</v>
      </c>
      <c r="L128" s="15">
        <v>42643</v>
      </c>
      <c r="M128" s="17">
        <v>15007.69</v>
      </c>
    </row>
    <row r="129" spans="1:13" ht="45" x14ac:dyDescent="0.25">
      <c r="C129" s="19">
        <v>17046</v>
      </c>
      <c r="D129" s="10" t="s">
        <v>229</v>
      </c>
      <c r="E129" s="10" t="s">
        <v>239</v>
      </c>
      <c r="F129" s="14" t="s">
        <v>560</v>
      </c>
      <c r="G129" s="14" t="s">
        <v>206</v>
      </c>
      <c r="H129" s="10" t="s">
        <v>189</v>
      </c>
      <c r="I129" s="14" t="s">
        <v>127</v>
      </c>
      <c r="J129" s="10" t="s">
        <v>177</v>
      </c>
      <c r="K129" s="14" t="s">
        <v>48</v>
      </c>
      <c r="L129" s="15">
        <v>42670</v>
      </c>
      <c r="M129" s="17">
        <v>1174500</v>
      </c>
    </row>
    <row r="130" spans="1:13" x14ac:dyDescent="0.25">
      <c r="C130" s="19" t="s">
        <v>357</v>
      </c>
      <c r="D130" s="10" t="s">
        <v>229</v>
      </c>
      <c r="E130" s="10" t="s">
        <v>584</v>
      </c>
      <c r="F130" s="14" t="s">
        <v>560</v>
      </c>
      <c r="G130" s="14" t="s">
        <v>206</v>
      </c>
      <c r="H130" s="10" t="s">
        <v>442</v>
      </c>
      <c r="I130" s="14" t="s">
        <v>53</v>
      </c>
      <c r="J130" s="10" t="s">
        <v>121</v>
      </c>
      <c r="K130" s="14" t="s">
        <v>48</v>
      </c>
      <c r="L130" s="15">
        <v>42735</v>
      </c>
      <c r="M130" s="17">
        <v>42231</v>
      </c>
    </row>
    <row r="131" spans="1:13" x14ac:dyDescent="0.25">
      <c r="C131" s="97" t="s">
        <v>357</v>
      </c>
      <c r="D131" s="93" t="s">
        <v>229</v>
      </c>
      <c r="E131" s="98" t="s">
        <v>584</v>
      </c>
      <c r="F131" s="14" t="s">
        <v>560</v>
      </c>
      <c r="G131" s="14" t="s">
        <v>206</v>
      </c>
      <c r="H131" s="10" t="s">
        <v>586</v>
      </c>
      <c r="I131" s="14" t="s">
        <v>53</v>
      </c>
      <c r="J131" s="10" t="s">
        <v>121</v>
      </c>
      <c r="K131" s="14" t="s">
        <v>48</v>
      </c>
      <c r="L131" s="15">
        <v>42825</v>
      </c>
      <c r="M131" s="17">
        <v>29924</v>
      </c>
    </row>
    <row r="132" spans="1:13" ht="45" x14ac:dyDescent="0.25">
      <c r="C132" s="19">
        <v>17215</v>
      </c>
      <c r="D132" s="10" t="s">
        <v>229</v>
      </c>
      <c r="E132" s="10" t="s">
        <v>570</v>
      </c>
      <c r="F132" s="14" t="s">
        <v>560</v>
      </c>
      <c r="G132" s="14" t="s">
        <v>206</v>
      </c>
      <c r="H132" s="10" t="s">
        <v>177</v>
      </c>
      <c r="I132" s="14" t="s">
        <v>171</v>
      </c>
      <c r="J132" s="10" t="s">
        <v>121</v>
      </c>
      <c r="K132" s="14" t="s">
        <v>48</v>
      </c>
      <c r="L132" s="15">
        <v>42871</v>
      </c>
      <c r="M132" s="17">
        <v>9000</v>
      </c>
    </row>
    <row r="133" spans="1:13" ht="45" x14ac:dyDescent="0.25">
      <c r="C133" s="19">
        <v>17046</v>
      </c>
      <c r="D133" s="10" t="s">
        <v>229</v>
      </c>
      <c r="E133" s="10" t="s">
        <v>239</v>
      </c>
      <c r="F133" s="14" t="s">
        <v>560</v>
      </c>
      <c r="G133" s="14" t="s">
        <v>206</v>
      </c>
      <c r="H133" s="10" t="s">
        <v>189</v>
      </c>
      <c r="I133" s="14" t="s">
        <v>127</v>
      </c>
      <c r="J133" s="10" t="s">
        <v>177</v>
      </c>
      <c r="K133" s="14" t="s">
        <v>48</v>
      </c>
      <c r="L133" s="15">
        <v>42863</v>
      </c>
      <c r="M133" s="17">
        <v>18750</v>
      </c>
    </row>
    <row r="134" spans="1:13" x14ac:dyDescent="0.25">
      <c r="C134" s="19">
        <v>17026</v>
      </c>
      <c r="D134" s="10" t="s">
        <v>208</v>
      </c>
      <c r="E134" s="10" t="s">
        <v>205</v>
      </c>
      <c r="F134" s="14" t="s">
        <v>560</v>
      </c>
      <c r="G134" s="14" t="s">
        <v>206</v>
      </c>
      <c r="H134" s="10" t="s">
        <v>207</v>
      </c>
      <c r="I134" s="14" t="s">
        <v>139</v>
      </c>
      <c r="J134" s="10" t="s">
        <v>121</v>
      </c>
      <c r="K134" s="14" t="s">
        <v>48</v>
      </c>
      <c r="L134" s="15">
        <v>42586</v>
      </c>
      <c r="M134" s="17">
        <v>270</v>
      </c>
    </row>
    <row r="135" spans="1:13" x14ac:dyDescent="0.25">
      <c r="A135" s="21"/>
      <c r="B135" s="21"/>
      <c r="C135" s="46"/>
      <c r="D135" s="47"/>
      <c r="E135" s="48"/>
      <c r="F135" s="36"/>
      <c r="G135" s="45"/>
      <c r="H135" s="45"/>
      <c r="I135" s="36"/>
      <c r="J135" s="22"/>
      <c r="K135" s="22"/>
      <c r="L135" s="22"/>
      <c r="M135" s="58"/>
    </row>
    <row r="136" spans="1:13" ht="21" x14ac:dyDescent="0.25">
      <c r="A136" s="37"/>
      <c r="B136" s="38" t="s">
        <v>22</v>
      </c>
      <c r="C136" s="76"/>
      <c r="D136" s="77"/>
      <c r="E136" s="78"/>
      <c r="F136" s="79"/>
      <c r="G136" s="80"/>
      <c r="H136" s="80" t="s">
        <v>45</v>
      </c>
      <c r="I136" s="81">
        <f>COUNT(M138:M140)</f>
        <v>2</v>
      </c>
      <c r="J136" s="82"/>
      <c r="K136" s="82"/>
      <c r="L136" s="81" t="s">
        <v>44</v>
      </c>
      <c r="M136" s="63">
        <f>SUM(M138:M140)</f>
        <v>550</v>
      </c>
    </row>
    <row r="137" spans="1:13" ht="37.5" x14ac:dyDescent="0.25">
      <c r="A137" s="67"/>
      <c r="B137" s="67"/>
      <c r="C137" s="56" t="s">
        <v>0</v>
      </c>
      <c r="D137" s="57" t="s">
        <v>1</v>
      </c>
      <c r="E137" s="33" t="s">
        <v>2</v>
      </c>
      <c r="F137" s="33" t="s">
        <v>3</v>
      </c>
      <c r="G137" s="33" t="s">
        <v>4</v>
      </c>
      <c r="H137" s="33" t="s">
        <v>5</v>
      </c>
      <c r="I137" s="33" t="s">
        <v>6</v>
      </c>
      <c r="J137" s="33" t="s">
        <v>7</v>
      </c>
      <c r="K137" s="33" t="s">
        <v>8</v>
      </c>
      <c r="L137" s="61" t="s">
        <v>43</v>
      </c>
      <c r="M137" s="61" t="s">
        <v>44</v>
      </c>
    </row>
    <row r="138" spans="1:13" x14ac:dyDescent="0.25">
      <c r="C138" s="19" t="s">
        <v>443</v>
      </c>
      <c r="D138" s="10" t="s">
        <v>463</v>
      </c>
      <c r="E138" s="10" t="s">
        <v>22</v>
      </c>
      <c r="F138" s="14" t="s">
        <v>291</v>
      </c>
      <c r="G138" s="14" t="s">
        <v>206</v>
      </c>
      <c r="H138" s="10" t="s">
        <v>442</v>
      </c>
      <c r="I138" s="14" t="s">
        <v>53</v>
      </c>
      <c r="J138" s="10" t="s">
        <v>121</v>
      </c>
      <c r="K138" s="14" t="s">
        <v>48</v>
      </c>
      <c r="L138" s="15">
        <v>42735</v>
      </c>
      <c r="M138" s="17">
        <v>400</v>
      </c>
    </row>
    <row r="139" spans="1:13" x14ac:dyDescent="0.25">
      <c r="C139" s="19" t="s">
        <v>443</v>
      </c>
      <c r="D139" s="10" t="s">
        <v>463</v>
      </c>
      <c r="E139" s="91" t="s">
        <v>22</v>
      </c>
      <c r="F139" s="14" t="s">
        <v>291</v>
      </c>
      <c r="G139" s="14" t="s">
        <v>206</v>
      </c>
      <c r="H139" s="10" t="s">
        <v>529</v>
      </c>
      <c r="I139" s="14" t="s">
        <v>53</v>
      </c>
      <c r="J139" s="10" t="s">
        <v>121</v>
      </c>
      <c r="K139" s="14" t="s">
        <v>48</v>
      </c>
      <c r="L139" s="15">
        <v>42916</v>
      </c>
      <c r="M139" s="17">
        <v>150</v>
      </c>
    </row>
    <row r="140" spans="1:13" x14ac:dyDescent="0.25">
      <c r="A140" s="21"/>
      <c r="B140" s="21"/>
      <c r="C140" s="46"/>
      <c r="D140" s="47"/>
      <c r="E140" s="48"/>
      <c r="F140" s="36"/>
      <c r="G140" s="45"/>
      <c r="H140" s="45"/>
      <c r="I140" s="36"/>
      <c r="J140" s="22"/>
      <c r="K140" s="22"/>
      <c r="L140" s="22"/>
      <c r="M140" s="58"/>
    </row>
    <row r="141" spans="1:13" ht="21" x14ac:dyDescent="0.25">
      <c r="A141" s="37"/>
      <c r="B141" s="38" t="s">
        <v>23</v>
      </c>
      <c r="C141" s="76"/>
      <c r="D141" s="77"/>
      <c r="E141" s="78"/>
      <c r="F141" s="79"/>
      <c r="G141" s="80"/>
      <c r="H141" s="80" t="s">
        <v>45</v>
      </c>
      <c r="I141" s="81">
        <f>COUNT(M143:M144)</f>
        <v>0</v>
      </c>
      <c r="J141" s="82"/>
      <c r="K141" s="82"/>
      <c r="L141" s="81" t="s">
        <v>44</v>
      </c>
      <c r="M141" s="63">
        <f>SUM(M143:M144)</f>
        <v>0</v>
      </c>
    </row>
    <row r="142" spans="1:13" ht="37.5" x14ac:dyDescent="0.25">
      <c r="A142" s="67"/>
      <c r="B142" s="67"/>
      <c r="C142" s="56" t="s">
        <v>0</v>
      </c>
      <c r="D142" s="57" t="s">
        <v>1</v>
      </c>
      <c r="E142" s="33" t="s">
        <v>2</v>
      </c>
      <c r="F142" s="33" t="s">
        <v>3</v>
      </c>
      <c r="G142" s="33" t="s">
        <v>4</v>
      </c>
      <c r="H142" s="33" t="s">
        <v>5</v>
      </c>
      <c r="I142" s="33" t="s">
        <v>6</v>
      </c>
      <c r="J142" s="33" t="s">
        <v>7</v>
      </c>
      <c r="K142" s="33" t="s">
        <v>8</v>
      </c>
      <c r="L142" s="61" t="s">
        <v>43</v>
      </c>
      <c r="M142" s="61" t="s">
        <v>44</v>
      </c>
    </row>
    <row r="143" spans="1:13" x14ac:dyDescent="0.25">
      <c r="A143" s="21"/>
      <c r="B143" s="21"/>
      <c r="C143" s="46"/>
      <c r="D143" s="47"/>
      <c r="E143" s="48"/>
      <c r="F143" s="36"/>
      <c r="G143" s="45"/>
      <c r="H143" s="45"/>
      <c r="I143" s="36"/>
      <c r="J143" s="22"/>
      <c r="K143" s="22"/>
      <c r="L143" s="22"/>
      <c r="M143" s="58"/>
    </row>
    <row r="144" spans="1:13" x14ac:dyDescent="0.25">
      <c r="A144" s="21"/>
      <c r="B144" s="21"/>
      <c r="C144" s="46"/>
      <c r="D144" s="47"/>
      <c r="E144" s="48"/>
      <c r="F144" s="36"/>
      <c r="G144" s="45"/>
      <c r="H144" s="45"/>
      <c r="I144" s="36"/>
      <c r="J144" s="22"/>
      <c r="K144" s="22"/>
      <c r="L144" s="22"/>
      <c r="M144" s="58"/>
    </row>
    <row r="145" spans="1:13" ht="21" x14ac:dyDescent="0.25">
      <c r="A145" s="23" t="s">
        <v>24</v>
      </c>
      <c r="B145" s="23"/>
      <c r="C145" s="68"/>
      <c r="D145" s="69"/>
      <c r="E145" s="70"/>
      <c r="F145" s="71"/>
      <c r="G145" s="72"/>
      <c r="H145" s="73" t="s">
        <v>45</v>
      </c>
      <c r="I145" s="74">
        <f>I146+I191</f>
        <v>43</v>
      </c>
      <c r="J145" s="74"/>
      <c r="K145" s="74"/>
      <c r="L145" s="73" t="s">
        <v>44</v>
      </c>
      <c r="M145" s="75">
        <f>M146+M191</f>
        <v>1655132.2</v>
      </c>
    </row>
    <row r="146" spans="1:13" ht="21" x14ac:dyDescent="0.25">
      <c r="A146" s="37"/>
      <c r="B146" s="38" t="s">
        <v>24</v>
      </c>
      <c r="C146" s="76"/>
      <c r="D146" s="77"/>
      <c r="E146" s="78"/>
      <c r="F146" s="79"/>
      <c r="G146" s="80"/>
      <c r="H146" s="80" t="s">
        <v>45</v>
      </c>
      <c r="I146" s="81">
        <f>COUNT(M148:M190)</f>
        <v>42</v>
      </c>
      <c r="J146" s="82"/>
      <c r="K146" s="82"/>
      <c r="L146" s="81" t="s">
        <v>44</v>
      </c>
      <c r="M146" s="63">
        <f>SUM(M148:M190)</f>
        <v>1648452.2</v>
      </c>
    </row>
    <row r="147" spans="1:13" ht="37.5" x14ac:dyDescent="0.25">
      <c r="A147" s="67"/>
      <c r="B147" s="67"/>
      <c r="C147" s="56" t="s">
        <v>0</v>
      </c>
      <c r="D147" s="57" t="s">
        <v>1</v>
      </c>
      <c r="E147" s="33" t="s">
        <v>2</v>
      </c>
      <c r="F147" s="33" t="s">
        <v>3</v>
      </c>
      <c r="G147" s="33" t="s">
        <v>4</v>
      </c>
      <c r="H147" s="33" t="s">
        <v>5</v>
      </c>
      <c r="I147" s="33" t="s">
        <v>6</v>
      </c>
      <c r="J147" s="33" t="s">
        <v>7</v>
      </c>
      <c r="K147" s="33" t="s">
        <v>8</v>
      </c>
      <c r="L147" s="61" t="s">
        <v>43</v>
      </c>
      <c r="M147" s="61" t="s">
        <v>44</v>
      </c>
    </row>
    <row r="148" spans="1:13" ht="30" x14ac:dyDescent="0.25">
      <c r="C148" s="19">
        <v>16142</v>
      </c>
      <c r="D148" s="10" t="s">
        <v>572</v>
      </c>
      <c r="E148" s="10" t="s">
        <v>573</v>
      </c>
      <c r="F148" s="14" t="s">
        <v>574</v>
      </c>
      <c r="G148" s="14" t="s">
        <v>156</v>
      </c>
      <c r="H148" s="10" t="s">
        <v>519</v>
      </c>
      <c r="I148" s="14" t="s">
        <v>187</v>
      </c>
      <c r="J148" s="10" t="s">
        <v>121</v>
      </c>
      <c r="K148" s="14" t="s">
        <v>48</v>
      </c>
      <c r="L148" s="15">
        <v>42886</v>
      </c>
      <c r="M148" s="17">
        <v>260000</v>
      </c>
    </row>
    <row r="149" spans="1:13" ht="30" x14ac:dyDescent="0.25">
      <c r="C149" s="19">
        <v>16036</v>
      </c>
      <c r="D149" s="10" t="s">
        <v>395</v>
      </c>
      <c r="E149" s="10" t="s">
        <v>392</v>
      </c>
      <c r="F149" s="14" t="s">
        <v>393</v>
      </c>
      <c r="G149" s="14" t="s">
        <v>156</v>
      </c>
      <c r="H149" s="10" t="s">
        <v>394</v>
      </c>
      <c r="I149" s="14" t="s">
        <v>127</v>
      </c>
      <c r="J149" s="10" t="s">
        <v>221</v>
      </c>
      <c r="K149" s="14" t="s">
        <v>47</v>
      </c>
      <c r="L149" s="15">
        <v>42668</v>
      </c>
      <c r="M149" s="17">
        <f>16447*20%</f>
        <v>3289.4</v>
      </c>
    </row>
    <row r="150" spans="1:13" ht="30" x14ac:dyDescent="0.25">
      <c r="C150" s="19">
        <v>16036</v>
      </c>
      <c r="D150" s="10" t="s">
        <v>395</v>
      </c>
      <c r="E150" s="10" t="s">
        <v>392</v>
      </c>
      <c r="F150" s="14" t="s">
        <v>393</v>
      </c>
      <c r="G150" s="14" t="s">
        <v>156</v>
      </c>
      <c r="H150" s="10" t="s">
        <v>394</v>
      </c>
      <c r="I150" s="14" t="s">
        <v>127</v>
      </c>
      <c r="J150" s="10" t="s">
        <v>221</v>
      </c>
      <c r="K150" s="14" t="s">
        <v>47</v>
      </c>
      <c r="L150" s="15">
        <v>42768</v>
      </c>
      <c r="M150" s="17">
        <v>864</v>
      </c>
    </row>
    <row r="151" spans="1:13" x14ac:dyDescent="0.25">
      <c r="C151" s="19" t="s">
        <v>314</v>
      </c>
      <c r="D151" s="10" t="s">
        <v>90</v>
      </c>
      <c r="E151" s="10" t="s">
        <v>315</v>
      </c>
      <c r="F151" s="14" t="s">
        <v>316</v>
      </c>
      <c r="G151" s="14" t="s">
        <v>156</v>
      </c>
      <c r="H151" s="10" t="s">
        <v>297</v>
      </c>
      <c r="I151" s="14" t="s">
        <v>53</v>
      </c>
      <c r="J151" s="10" t="s">
        <v>121</v>
      </c>
      <c r="K151" s="14" t="s">
        <v>48</v>
      </c>
      <c r="L151" s="15">
        <v>42643</v>
      </c>
      <c r="M151" s="17">
        <v>65050</v>
      </c>
    </row>
    <row r="152" spans="1:13" x14ac:dyDescent="0.25">
      <c r="C152" s="19" t="s">
        <v>314</v>
      </c>
      <c r="D152" s="10" t="s">
        <v>90</v>
      </c>
      <c r="E152" s="10" t="s">
        <v>315</v>
      </c>
      <c r="F152" s="14" t="s">
        <v>316</v>
      </c>
      <c r="G152" s="14" t="s">
        <v>156</v>
      </c>
      <c r="H152" s="10" t="s">
        <v>442</v>
      </c>
      <c r="I152" s="14" t="s">
        <v>53</v>
      </c>
      <c r="J152" s="10" t="s">
        <v>121</v>
      </c>
      <c r="K152" s="14" t="s">
        <v>48</v>
      </c>
      <c r="L152" s="15">
        <v>42735</v>
      </c>
      <c r="M152" s="17">
        <v>3950</v>
      </c>
    </row>
    <row r="153" spans="1:13" x14ac:dyDescent="0.25">
      <c r="C153" s="99" t="s">
        <v>314</v>
      </c>
      <c r="D153" s="10" t="s">
        <v>90</v>
      </c>
      <c r="E153" s="60" t="s">
        <v>315</v>
      </c>
      <c r="F153" s="14" t="s">
        <v>316</v>
      </c>
      <c r="G153" s="14" t="s">
        <v>156</v>
      </c>
      <c r="H153" s="10" t="s">
        <v>586</v>
      </c>
      <c r="I153" s="14" t="s">
        <v>53</v>
      </c>
      <c r="J153" s="10" t="s">
        <v>121</v>
      </c>
      <c r="K153" s="14" t="s">
        <v>48</v>
      </c>
      <c r="L153" s="15">
        <v>42825</v>
      </c>
      <c r="M153" s="17">
        <v>54550</v>
      </c>
    </row>
    <row r="154" spans="1:13" x14ac:dyDescent="0.25">
      <c r="C154" s="19" t="s">
        <v>314</v>
      </c>
      <c r="D154" s="10" t="s">
        <v>90</v>
      </c>
      <c r="E154" s="60" t="s">
        <v>315</v>
      </c>
      <c r="F154" s="14" t="s">
        <v>316</v>
      </c>
      <c r="G154" s="14" t="s">
        <v>156</v>
      </c>
      <c r="H154" s="10" t="s">
        <v>529</v>
      </c>
      <c r="I154" s="14" t="s">
        <v>53</v>
      </c>
      <c r="J154" s="10" t="s">
        <v>121</v>
      </c>
      <c r="K154" s="14" t="s">
        <v>48</v>
      </c>
      <c r="L154" s="15">
        <v>42916</v>
      </c>
      <c r="M154" s="17">
        <v>2900</v>
      </c>
    </row>
    <row r="155" spans="1:13" ht="30" x14ac:dyDescent="0.25">
      <c r="C155" s="19">
        <v>16186</v>
      </c>
      <c r="D155" s="10" t="s">
        <v>245</v>
      </c>
      <c r="E155" s="10" t="s">
        <v>243</v>
      </c>
      <c r="F155" s="14" t="s">
        <v>244</v>
      </c>
      <c r="G155" s="14" t="s">
        <v>156</v>
      </c>
      <c r="H155" s="10" t="s">
        <v>212</v>
      </c>
      <c r="I155" s="14" t="s">
        <v>171</v>
      </c>
      <c r="J155" s="10" t="s">
        <v>121</v>
      </c>
      <c r="K155" s="14" t="s">
        <v>172</v>
      </c>
      <c r="L155" s="15">
        <v>42590</v>
      </c>
      <c r="M155" s="17">
        <f>7348*25%</f>
        <v>1837</v>
      </c>
    </row>
    <row r="156" spans="1:13" ht="45" x14ac:dyDescent="0.25">
      <c r="C156" s="19">
        <v>17181</v>
      </c>
      <c r="D156" s="10" t="s">
        <v>245</v>
      </c>
      <c r="E156" s="10" t="s">
        <v>526</v>
      </c>
      <c r="F156" s="14" t="s">
        <v>244</v>
      </c>
      <c r="G156" s="14" t="s">
        <v>156</v>
      </c>
      <c r="H156" s="10" t="s">
        <v>212</v>
      </c>
      <c r="I156" s="14" t="s">
        <v>171</v>
      </c>
      <c r="J156" s="10" t="s">
        <v>121</v>
      </c>
      <c r="K156" s="14" t="s">
        <v>48</v>
      </c>
      <c r="L156" s="15">
        <v>42822</v>
      </c>
      <c r="M156" s="17">
        <v>1397</v>
      </c>
    </row>
    <row r="157" spans="1:13" ht="30" x14ac:dyDescent="0.25">
      <c r="C157" s="19">
        <v>16036</v>
      </c>
      <c r="D157" s="10" t="s">
        <v>391</v>
      </c>
      <c r="E157" s="10" t="s">
        <v>392</v>
      </c>
      <c r="F157" s="14" t="s">
        <v>393</v>
      </c>
      <c r="G157" s="14" t="s">
        <v>156</v>
      </c>
      <c r="H157" s="10" t="s">
        <v>394</v>
      </c>
      <c r="I157" s="14" t="s">
        <v>127</v>
      </c>
      <c r="J157" s="10" t="s">
        <v>221</v>
      </c>
      <c r="K157" s="14" t="s">
        <v>47</v>
      </c>
      <c r="L157" s="15">
        <v>42668</v>
      </c>
      <c r="M157" s="17">
        <f>16447*80%</f>
        <v>13157.6</v>
      </c>
    </row>
    <row r="158" spans="1:13" ht="30" x14ac:dyDescent="0.25">
      <c r="C158" s="19">
        <v>16036</v>
      </c>
      <c r="D158" s="10" t="s">
        <v>391</v>
      </c>
      <c r="E158" s="10" t="s">
        <v>392</v>
      </c>
      <c r="F158" s="14" t="s">
        <v>393</v>
      </c>
      <c r="G158" s="14" t="s">
        <v>156</v>
      </c>
      <c r="H158" s="10" t="s">
        <v>394</v>
      </c>
      <c r="I158" s="14" t="s">
        <v>127</v>
      </c>
      <c r="J158" s="10" t="s">
        <v>221</v>
      </c>
      <c r="K158" s="14" t="s">
        <v>47</v>
      </c>
      <c r="L158" s="15">
        <v>42768</v>
      </c>
      <c r="M158" s="17">
        <v>3456</v>
      </c>
    </row>
    <row r="159" spans="1:13" ht="30" x14ac:dyDescent="0.25">
      <c r="C159" s="19">
        <v>14129</v>
      </c>
      <c r="D159" s="10" t="s">
        <v>284</v>
      </c>
      <c r="E159" s="10" t="s">
        <v>281</v>
      </c>
      <c r="F159" s="14" t="s">
        <v>282</v>
      </c>
      <c r="G159" s="14" t="s">
        <v>156</v>
      </c>
      <c r="H159" s="10" t="s">
        <v>211</v>
      </c>
      <c r="I159" s="14" t="s">
        <v>127</v>
      </c>
      <c r="J159" s="10" t="s">
        <v>283</v>
      </c>
      <c r="K159" s="14" t="s">
        <v>47</v>
      </c>
      <c r="L159" s="15">
        <v>42759</v>
      </c>
      <c r="M159" s="17">
        <v>1470</v>
      </c>
    </row>
    <row r="160" spans="1:13" ht="30" x14ac:dyDescent="0.25">
      <c r="C160" s="19">
        <v>16173</v>
      </c>
      <c r="D160" s="10" t="s">
        <v>79</v>
      </c>
      <c r="E160" s="10" t="s">
        <v>449</v>
      </c>
      <c r="F160" s="14" t="s">
        <v>282</v>
      </c>
      <c r="G160" s="14" t="s">
        <v>156</v>
      </c>
      <c r="H160" s="10" t="s">
        <v>211</v>
      </c>
      <c r="I160" s="14" t="s">
        <v>127</v>
      </c>
      <c r="J160" s="10" t="s">
        <v>212</v>
      </c>
      <c r="K160" s="14" t="s">
        <v>47</v>
      </c>
      <c r="L160" s="15">
        <v>42703</v>
      </c>
      <c r="M160" s="17">
        <v>197604</v>
      </c>
    </row>
    <row r="161" spans="3:13" ht="45" x14ac:dyDescent="0.25">
      <c r="C161" s="19">
        <v>17186</v>
      </c>
      <c r="D161" s="10" t="s">
        <v>544</v>
      </c>
      <c r="E161" s="10" t="s">
        <v>545</v>
      </c>
      <c r="F161" s="14" t="s">
        <v>525</v>
      </c>
      <c r="G161" s="14" t="s">
        <v>156</v>
      </c>
      <c r="H161" s="10" t="s">
        <v>189</v>
      </c>
      <c r="I161" s="14" t="s">
        <v>127</v>
      </c>
      <c r="J161" s="10" t="s">
        <v>177</v>
      </c>
      <c r="K161" s="14" t="s">
        <v>48</v>
      </c>
      <c r="L161" s="15">
        <v>42837</v>
      </c>
      <c r="M161" s="17">
        <v>30407</v>
      </c>
    </row>
    <row r="162" spans="3:13" ht="30" x14ac:dyDescent="0.25">
      <c r="C162" s="19">
        <v>17109</v>
      </c>
      <c r="D162" s="10" t="s">
        <v>386</v>
      </c>
      <c r="E162" s="10" t="s">
        <v>406</v>
      </c>
      <c r="F162" s="14" t="s">
        <v>344</v>
      </c>
      <c r="G162" s="14" t="s">
        <v>156</v>
      </c>
      <c r="H162" s="10" t="s">
        <v>407</v>
      </c>
      <c r="I162" s="14" t="s">
        <v>127</v>
      </c>
      <c r="J162" s="10" t="s">
        <v>121</v>
      </c>
      <c r="K162" s="14" t="s">
        <v>47</v>
      </c>
      <c r="L162" s="15">
        <v>42912</v>
      </c>
      <c r="M162" s="17">
        <v>11471</v>
      </c>
    </row>
    <row r="163" spans="3:13" ht="30" x14ac:dyDescent="0.25">
      <c r="C163" s="19">
        <v>15178</v>
      </c>
      <c r="D163" s="10" t="s">
        <v>102</v>
      </c>
      <c r="E163" s="10" t="s">
        <v>113</v>
      </c>
      <c r="F163" s="14" t="s">
        <v>525</v>
      </c>
      <c r="G163" s="14" t="s">
        <v>156</v>
      </c>
      <c r="H163" s="10" t="s">
        <v>211</v>
      </c>
      <c r="I163" s="14" t="s">
        <v>127</v>
      </c>
      <c r="J163" s="10" t="s">
        <v>212</v>
      </c>
      <c r="K163" s="14" t="s">
        <v>48</v>
      </c>
      <c r="L163" s="15">
        <v>42824</v>
      </c>
      <c r="M163" s="17">
        <v>104421</v>
      </c>
    </row>
    <row r="164" spans="3:13" ht="30" x14ac:dyDescent="0.25">
      <c r="C164" s="19">
        <v>17214</v>
      </c>
      <c r="D164" s="10" t="s">
        <v>102</v>
      </c>
      <c r="E164" s="10" t="s">
        <v>569</v>
      </c>
      <c r="F164" s="14" t="s">
        <v>525</v>
      </c>
      <c r="G164" s="14" t="s">
        <v>156</v>
      </c>
      <c r="H164" s="10" t="s">
        <v>212</v>
      </c>
      <c r="I164" s="14" t="s">
        <v>171</v>
      </c>
      <c r="J164" s="10" t="s">
        <v>121</v>
      </c>
      <c r="K164" s="14" t="s">
        <v>48</v>
      </c>
      <c r="L164" s="15">
        <v>42887</v>
      </c>
      <c r="M164" s="17">
        <v>41334</v>
      </c>
    </row>
    <row r="165" spans="3:13" ht="30" x14ac:dyDescent="0.25">
      <c r="C165" s="19">
        <v>14156</v>
      </c>
      <c r="D165" s="10" t="s">
        <v>65</v>
      </c>
      <c r="E165" s="10" t="s">
        <v>154</v>
      </c>
      <c r="F165" s="14" t="s">
        <v>155</v>
      </c>
      <c r="G165" s="14" t="s">
        <v>156</v>
      </c>
      <c r="H165" s="10" t="s">
        <v>157</v>
      </c>
      <c r="I165" s="14" t="s">
        <v>53</v>
      </c>
      <c r="J165" s="10" t="s">
        <v>121</v>
      </c>
      <c r="K165" s="14" t="s">
        <v>47</v>
      </c>
      <c r="L165" s="15">
        <v>42576</v>
      </c>
      <c r="M165" s="17">
        <v>35088</v>
      </c>
    </row>
    <row r="166" spans="3:13" x14ac:dyDescent="0.25">
      <c r="C166" s="19">
        <v>17010</v>
      </c>
      <c r="D166" s="10" t="s">
        <v>65</v>
      </c>
      <c r="E166" s="10" t="s">
        <v>56</v>
      </c>
      <c r="F166" s="14" t="s">
        <v>155</v>
      </c>
      <c r="G166" s="14" t="s">
        <v>156</v>
      </c>
      <c r="H166" s="10" t="s">
        <v>159</v>
      </c>
      <c r="I166" s="14" t="s">
        <v>53</v>
      </c>
      <c r="J166" s="10" t="s">
        <v>121</v>
      </c>
      <c r="K166" s="14" t="s">
        <v>47</v>
      </c>
      <c r="L166" s="15">
        <v>42591</v>
      </c>
      <c r="M166" s="17">
        <v>70000</v>
      </c>
    </row>
    <row r="167" spans="3:13" ht="30" x14ac:dyDescent="0.25">
      <c r="C167" s="19">
        <v>16184</v>
      </c>
      <c r="D167" s="10" t="s">
        <v>65</v>
      </c>
      <c r="E167" s="10" t="s">
        <v>272</v>
      </c>
      <c r="F167" s="14" t="s">
        <v>155</v>
      </c>
      <c r="G167" s="14" t="s">
        <v>156</v>
      </c>
      <c r="H167" s="10" t="s">
        <v>273</v>
      </c>
      <c r="I167" s="14" t="s">
        <v>53</v>
      </c>
      <c r="J167" s="10" t="s">
        <v>121</v>
      </c>
      <c r="K167" s="14" t="s">
        <v>47</v>
      </c>
      <c r="L167" s="15">
        <v>42612</v>
      </c>
      <c r="M167" s="17">
        <v>33088</v>
      </c>
    </row>
    <row r="168" spans="3:13" ht="45" x14ac:dyDescent="0.25">
      <c r="C168" s="19">
        <v>17059</v>
      </c>
      <c r="D168" s="10" t="s">
        <v>285</v>
      </c>
      <c r="E168" s="10" t="s">
        <v>286</v>
      </c>
      <c r="F168" s="14" t="s">
        <v>287</v>
      </c>
      <c r="G168" s="14" t="s">
        <v>156</v>
      </c>
      <c r="H168" s="10" t="s">
        <v>288</v>
      </c>
      <c r="I168" s="14" t="s">
        <v>52</v>
      </c>
      <c r="J168" s="10" t="s">
        <v>121</v>
      </c>
      <c r="K168" s="14" t="s">
        <v>48</v>
      </c>
      <c r="L168" s="15">
        <v>42646</v>
      </c>
      <c r="M168" s="17">
        <v>22515</v>
      </c>
    </row>
    <row r="169" spans="3:13" ht="30" x14ac:dyDescent="0.25">
      <c r="C169" s="19">
        <v>17072</v>
      </c>
      <c r="D169" s="10" t="s">
        <v>285</v>
      </c>
      <c r="E169" s="10" t="s">
        <v>383</v>
      </c>
      <c r="F169" s="14" t="s">
        <v>287</v>
      </c>
      <c r="G169" s="14" t="s">
        <v>156</v>
      </c>
      <c r="H169" s="10" t="s">
        <v>269</v>
      </c>
      <c r="I169" s="14" t="s">
        <v>171</v>
      </c>
      <c r="J169" s="10" t="s">
        <v>121</v>
      </c>
      <c r="K169" s="14" t="s">
        <v>47</v>
      </c>
      <c r="L169" s="15">
        <v>42667</v>
      </c>
      <c r="M169" s="17">
        <v>150000</v>
      </c>
    </row>
    <row r="170" spans="3:13" ht="30" x14ac:dyDescent="0.25">
      <c r="C170" s="19">
        <v>14129</v>
      </c>
      <c r="D170" s="10" t="s">
        <v>77</v>
      </c>
      <c r="E170" s="10" t="s">
        <v>281</v>
      </c>
      <c r="F170" s="14" t="s">
        <v>282</v>
      </c>
      <c r="G170" s="14" t="s">
        <v>156</v>
      </c>
      <c r="H170" s="10" t="s">
        <v>211</v>
      </c>
      <c r="I170" s="14" t="s">
        <v>127</v>
      </c>
      <c r="J170" s="10" t="s">
        <v>283</v>
      </c>
      <c r="K170" s="14" t="s">
        <v>47</v>
      </c>
      <c r="L170" s="15">
        <v>42759</v>
      </c>
      <c r="M170" s="17">
        <v>145530</v>
      </c>
    </row>
    <row r="171" spans="3:13" ht="45" x14ac:dyDescent="0.25">
      <c r="C171" s="19">
        <v>17196</v>
      </c>
      <c r="D171" s="10" t="s">
        <v>104</v>
      </c>
      <c r="E171" s="10" t="s">
        <v>555</v>
      </c>
      <c r="F171" s="14" t="s">
        <v>525</v>
      </c>
      <c r="G171" s="14" t="s">
        <v>156</v>
      </c>
      <c r="H171" s="10" t="s">
        <v>189</v>
      </c>
      <c r="I171" s="14" t="s">
        <v>127</v>
      </c>
      <c r="J171" s="10" t="s">
        <v>177</v>
      </c>
      <c r="K171" s="14" t="s">
        <v>47</v>
      </c>
      <c r="L171" s="15">
        <v>42877</v>
      </c>
      <c r="M171" s="17">
        <v>953</v>
      </c>
    </row>
    <row r="172" spans="3:13" ht="45" x14ac:dyDescent="0.25">
      <c r="C172" s="19">
        <v>17196</v>
      </c>
      <c r="D172" s="10" t="s">
        <v>117</v>
      </c>
      <c r="E172" s="10" t="s">
        <v>555</v>
      </c>
      <c r="F172" s="14" t="s">
        <v>525</v>
      </c>
      <c r="G172" s="14" t="s">
        <v>156</v>
      </c>
      <c r="H172" s="10" t="s">
        <v>189</v>
      </c>
      <c r="I172" s="14" t="s">
        <v>127</v>
      </c>
      <c r="J172" s="10" t="s">
        <v>177</v>
      </c>
      <c r="K172" s="14" t="s">
        <v>47</v>
      </c>
      <c r="L172" s="15">
        <v>42877</v>
      </c>
      <c r="M172" s="17">
        <v>18106</v>
      </c>
    </row>
    <row r="173" spans="3:13" x14ac:dyDescent="0.25">
      <c r="C173" s="19" t="s">
        <v>308</v>
      </c>
      <c r="D173" s="10" t="s">
        <v>88</v>
      </c>
      <c r="E173" s="10" t="s">
        <v>309</v>
      </c>
      <c r="F173" s="14" t="s">
        <v>310</v>
      </c>
      <c r="G173" s="14" t="s">
        <v>156</v>
      </c>
      <c r="H173" s="10" t="s">
        <v>297</v>
      </c>
      <c r="I173" s="14" t="s">
        <v>53</v>
      </c>
      <c r="J173" s="10" t="s">
        <v>121</v>
      </c>
      <c r="K173" s="14" t="s">
        <v>48</v>
      </c>
      <c r="L173" s="15">
        <v>42643</v>
      </c>
      <c r="M173" s="17">
        <v>53032</v>
      </c>
    </row>
    <row r="174" spans="3:13" x14ac:dyDescent="0.25">
      <c r="C174" s="19" t="s">
        <v>308</v>
      </c>
      <c r="D174" s="10" t="s">
        <v>88</v>
      </c>
      <c r="E174" s="10" t="s">
        <v>309</v>
      </c>
      <c r="F174" s="14" t="s">
        <v>310</v>
      </c>
      <c r="G174" s="14" t="s">
        <v>156</v>
      </c>
      <c r="H174" s="10" t="s">
        <v>442</v>
      </c>
      <c r="I174" s="14" t="s">
        <v>53</v>
      </c>
      <c r="J174" s="10" t="s">
        <v>121</v>
      </c>
      <c r="K174" s="14" t="s">
        <v>48</v>
      </c>
      <c r="L174" s="15">
        <v>42735</v>
      </c>
      <c r="M174" s="17">
        <v>99670</v>
      </c>
    </row>
    <row r="175" spans="3:13" x14ac:dyDescent="0.25">
      <c r="C175" s="99" t="s">
        <v>308</v>
      </c>
      <c r="D175" s="10" t="s">
        <v>88</v>
      </c>
      <c r="E175" s="60" t="s">
        <v>309</v>
      </c>
      <c r="F175" s="14" t="s">
        <v>310</v>
      </c>
      <c r="G175" s="14" t="s">
        <v>156</v>
      </c>
      <c r="H175" s="10" t="s">
        <v>586</v>
      </c>
      <c r="I175" s="14" t="s">
        <v>53</v>
      </c>
      <c r="J175" s="10" t="s">
        <v>121</v>
      </c>
      <c r="K175" s="14" t="s">
        <v>48</v>
      </c>
      <c r="L175" s="15">
        <v>42825</v>
      </c>
      <c r="M175" s="17">
        <v>60940</v>
      </c>
    </row>
    <row r="176" spans="3:13" x14ac:dyDescent="0.25">
      <c r="C176" s="19" t="s">
        <v>308</v>
      </c>
      <c r="D176" s="10" t="s">
        <v>88</v>
      </c>
      <c r="E176" s="60" t="s">
        <v>309</v>
      </c>
      <c r="F176" s="14" t="s">
        <v>310</v>
      </c>
      <c r="G176" s="14" t="s">
        <v>156</v>
      </c>
      <c r="H176" s="10" t="s">
        <v>529</v>
      </c>
      <c r="I176" s="14" t="s">
        <v>53</v>
      </c>
      <c r="J176" s="10" t="s">
        <v>121</v>
      </c>
      <c r="K176" s="14" t="s">
        <v>48</v>
      </c>
      <c r="L176" s="15">
        <v>42916</v>
      </c>
      <c r="M176" s="17">
        <v>73996</v>
      </c>
    </row>
    <row r="177" spans="1:13" ht="30" x14ac:dyDescent="0.25">
      <c r="C177" s="19">
        <v>17109</v>
      </c>
      <c r="D177" s="10" t="s">
        <v>387</v>
      </c>
      <c r="E177" s="10" t="s">
        <v>406</v>
      </c>
      <c r="F177" s="14" t="s">
        <v>344</v>
      </c>
      <c r="G177" s="14" t="s">
        <v>156</v>
      </c>
      <c r="H177" s="10" t="s">
        <v>407</v>
      </c>
      <c r="I177" s="14" t="s">
        <v>127</v>
      </c>
      <c r="J177" s="10" t="s">
        <v>121</v>
      </c>
      <c r="K177" s="14" t="s">
        <v>47</v>
      </c>
      <c r="L177" s="15">
        <v>42912</v>
      </c>
      <c r="M177" s="17">
        <v>11470</v>
      </c>
    </row>
    <row r="178" spans="1:13" x14ac:dyDescent="0.25">
      <c r="C178" s="19" t="s">
        <v>311</v>
      </c>
      <c r="D178" s="10" t="s">
        <v>89</v>
      </c>
      <c r="E178" s="10" t="s">
        <v>312</v>
      </c>
      <c r="F178" s="14" t="s">
        <v>313</v>
      </c>
      <c r="G178" s="14" t="s">
        <v>156</v>
      </c>
      <c r="H178" s="10" t="s">
        <v>297</v>
      </c>
      <c r="I178" s="14" t="s">
        <v>53</v>
      </c>
      <c r="J178" s="10" t="s">
        <v>121</v>
      </c>
      <c r="K178" s="14" t="s">
        <v>48</v>
      </c>
      <c r="L178" s="15">
        <v>42643</v>
      </c>
      <c r="M178" s="17">
        <v>12606.2</v>
      </c>
    </row>
    <row r="179" spans="1:13" x14ac:dyDescent="0.25">
      <c r="C179" s="19" t="s">
        <v>311</v>
      </c>
      <c r="D179" s="10" t="s">
        <v>89</v>
      </c>
      <c r="E179" s="10" t="s">
        <v>312</v>
      </c>
      <c r="F179" s="14" t="s">
        <v>313</v>
      </c>
      <c r="G179" s="14" t="s">
        <v>156</v>
      </c>
      <c r="H179" s="10" t="s">
        <v>442</v>
      </c>
      <c r="I179" s="14" t="s">
        <v>53</v>
      </c>
      <c r="J179" s="10" t="s">
        <v>121</v>
      </c>
      <c r="K179" s="14" t="s">
        <v>48</v>
      </c>
      <c r="L179" s="15">
        <v>42735</v>
      </c>
      <c r="M179" s="17">
        <v>12016</v>
      </c>
    </row>
    <row r="180" spans="1:13" x14ac:dyDescent="0.25">
      <c r="C180" s="99" t="s">
        <v>311</v>
      </c>
      <c r="D180" s="10" t="s">
        <v>89</v>
      </c>
      <c r="E180" s="60" t="s">
        <v>312</v>
      </c>
      <c r="F180" s="14" t="s">
        <v>313</v>
      </c>
      <c r="G180" s="14" t="s">
        <v>156</v>
      </c>
      <c r="H180" s="10" t="s">
        <v>586</v>
      </c>
      <c r="I180" s="14" t="s">
        <v>53</v>
      </c>
      <c r="J180" s="10" t="s">
        <v>121</v>
      </c>
      <c r="K180" s="14" t="s">
        <v>48</v>
      </c>
      <c r="L180" s="15">
        <v>42825</v>
      </c>
      <c r="M180" s="17">
        <v>13909</v>
      </c>
    </row>
    <row r="181" spans="1:13" x14ac:dyDescent="0.25">
      <c r="C181" s="19" t="s">
        <v>311</v>
      </c>
      <c r="D181" s="10" t="s">
        <v>89</v>
      </c>
      <c r="E181" s="60" t="s">
        <v>312</v>
      </c>
      <c r="F181" s="14" t="s">
        <v>313</v>
      </c>
      <c r="G181" s="14" t="s">
        <v>156</v>
      </c>
      <c r="H181" s="10" t="s">
        <v>529</v>
      </c>
      <c r="I181" s="14" t="s">
        <v>53</v>
      </c>
      <c r="J181" s="10" t="s">
        <v>121</v>
      </c>
      <c r="K181" s="14" t="s">
        <v>48</v>
      </c>
      <c r="L181" s="15">
        <v>42916</v>
      </c>
      <c r="M181" s="17">
        <v>14311</v>
      </c>
    </row>
    <row r="182" spans="1:13" ht="30" x14ac:dyDescent="0.25">
      <c r="C182" s="19">
        <v>16186</v>
      </c>
      <c r="D182" s="10" t="s">
        <v>242</v>
      </c>
      <c r="E182" s="10" t="s">
        <v>243</v>
      </c>
      <c r="F182" s="14" t="s">
        <v>244</v>
      </c>
      <c r="G182" s="14" t="s">
        <v>156</v>
      </c>
      <c r="H182" s="10" t="s">
        <v>212</v>
      </c>
      <c r="I182" s="14" t="s">
        <v>171</v>
      </c>
      <c r="J182" s="10" t="s">
        <v>121</v>
      </c>
      <c r="K182" s="14" t="s">
        <v>172</v>
      </c>
      <c r="L182" s="15">
        <v>42590</v>
      </c>
      <c r="M182" s="17">
        <f>7348*25%</f>
        <v>1837</v>
      </c>
    </row>
    <row r="183" spans="1:13" ht="45" x14ac:dyDescent="0.25">
      <c r="C183" s="19">
        <v>17181</v>
      </c>
      <c r="D183" s="10" t="s">
        <v>242</v>
      </c>
      <c r="E183" s="10" t="s">
        <v>526</v>
      </c>
      <c r="F183" s="14" t="s">
        <v>244</v>
      </c>
      <c r="G183" s="14" t="s">
        <v>156</v>
      </c>
      <c r="H183" s="10" t="s">
        <v>212</v>
      </c>
      <c r="I183" s="14" t="s">
        <v>171</v>
      </c>
      <c r="J183" s="10" t="s">
        <v>121</v>
      </c>
      <c r="K183" s="14" t="s">
        <v>48</v>
      </c>
      <c r="L183" s="15">
        <v>42822</v>
      </c>
      <c r="M183" s="17">
        <v>372</v>
      </c>
    </row>
    <row r="184" spans="1:13" ht="30" x14ac:dyDescent="0.25">
      <c r="C184" s="19">
        <v>15178</v>
      </c>
      <c r="D184" s="10" t="s">
        <v>103</v>
      </c>
      <c r="E184" s="10" t="s">
        <v>113</v>
      </c>
      <c r="F184" s="14" t="s">
        <v>525</v>
      </c>
      <c r="G184" s="14" t="s">
        <v>156</v>
      </c>
      <c r="H184" s="10" t="s">
        <v>211</v>
      </c>
      <c r="I184" s="14" t="s">
        <v>127</v>
      </c>
      <c r="J184" s="10" t="s">
        <v>212</v>
      </c>
      <c r="K184" s="14" t="s">
        <v>48</v>
      </c>
      <c r="L184" s="15">
        <v>42824</v>
      </c>
      <c r="M184" s="17">
        <v>11602</v>
      </c>
    </row>
    <row r="185" spans="1:13" ht="30" x14ac:dyDescent="0.25">
      <c r="C185" s="19">
        <v>17214</v>
      </c>
      <c r="D185" s="10" t="s">
        <v>103</v>
      </c>
      <c r="E185" s="10" t="s">
        <v>569</v>
      </c>
      <c r="F185" s="14" t="s">
        <v>525</v>
      </c>
      <c r="G185" s="14" t="s">
        <v>156</v>
      </c>
      <c r="H185" s="10" t="s">
        <v>212</v>
      </c>
      <c r="I185" s="14" t="s">
        <v>171</v>
      </c>
      <c r="J185" s="10" t="s">
        <v>121</v>
      </c>
      <c r="K185" s="14" t="s">
        <v>48</v>
      </c>
      <c r="L185" s="15">
        <v>42887</v>
      </c>
      <c r="M185" s="17">
        <v>4593</v>
      </c>
    </row>
    <row r="186" spans="1:13" x14ac:dyDescent="0.25">
      <c r="C186" s="19" t="s">
        <v>342</v>
      </c>
      <c r="D186" s="10" t="s">
        <v>95</v>
      </c>
      <c r="E186" s="10" t="s">
        <v>343</v>
      </c>
      <c r="F186" s="14" t="s">
        <v>344</v>
      </c>
      <c r="G186" s="14" t="s">
        <v>156</v>
      </c>
      <c r="H186" s="10" t="s">
        <v>297</v>
      </c>
      <c r="I186" s="14" t="s">
        <v>53</v>
      </c>
      <c r="J186" s="10" t="s">
        <v>121</v>
      </c>
      <c r="K186" s="14" t="s">
        <v>48</v>
      </c>
      <c r="L186" s="15">
        <v>42643</v>
      </c>
      <c r="M186" s="17">
        <v>420</v>
      </c>
    </row>
    <row r="187" spans="1:13" x14ac:dyDescent="0.25">
      <c r="C187" s="19" t="s">
        <v>342</v>
      </c>
      <c r="D187" s="10" t="s">
        <v>95</v>
      </c>
      <c r="E187" s="10" t="s">
        <v>343</v>
      </c>
      <c r="F187" s="14" t="s">
        <v>344</v>
      </c>
      <c r="G187" s="14" t="s">
        <v>156</v>
      </c>
      <c r="H187" s="10" t="s">
        <v>442</v>
      </c>
      <c r="I187" s="14" t="s">
        <v>53</v>
      </c>
      <c r="J187" s="10" t="s">
        <v>121</v>
      </c>
      <c r="K187" s="14" t="s">
        <v>48</v>
      </c>
      <c r="L187" s="15">
        <v>42735</v>
      </c>
      <c r="M187" s="17">
        <v>980</v>
      </c>
    </row>
    <row r="188" spans="1:13" x14ac:dyDescent="0.25">
      <c r="C188" s="97" t="s">
        <v>342</v>
      </c>
      <c r="D188" s="93" t="s">
        <v>95</v>
      </c>
      <c r="E188" s="98" t="s">
        <v>343</v>
      </c>
      <c r="F188" s="14" t="s">
        <v>344</v>
      </c>
      <c r="G188" s="14" t="s">
        <v>156</v>
      </c>
      <c r="H188" s="10" t="s">
        <v>586</v>
      </c>
      <c r="I188" s="14" t="s">
        <v>53</v>
      </c>
      <c r="J188" s="10" t="s">
        <v>121</v>
      </c>
      <c r="K188" s="14" t="s">
        <v>48</v>
      </c>
      <c r="L188" s="15">
        <v>42825</v>
      </c>
      <c r="M188" s="17">
        <v>1940</v>
      </c>
    </row>
    <row r="189" spans="1:13" x14ac:dyDescent="0.25">
      <c r="C189" s="19" t="s">
        <v>342</v>
      </c>
      <c r="D189" s="10" t="s">
        <v>95</v>
      </c>
      <c r="E189" s="98" t="s">
        <v>343</v>
      </c>
      <c r="F189" s="14" t="s">
        <v>344</v>
      </c>
      <c r="G189" s="14" t="s">
        <v>156</v>
      </c>
      <c r="H189" s="10" t="s">
        <v>529</v>
      </c>
      <c r="I189" s="14" t="s">
        <v>53</v>
      </c>
      <c r="J189" s="10" t="s">
        <v>121</v>
      </c>
      <c r="K189" s="14" t="s">
        <v>48</v>
      </c>
      <c r="L189" s="15">
        <v>42916</v>
      </c>
      <c r="M189" s="17">
        <v>2320</v>
      </c>
    </row>
    <row r="190" spans="1:13" x14ac:dyDescent="0.25">
      <c r="A190" s="21"/>
      <c r="B190" s="21"/>
      <c r="C190" s="46"/>
      <c r="D190" s="47"/>
      <c r="E190" s="48"/>
      <c r="F190" s="36"/>
      <c r="G190" s="45"/>
      <c r="H190" s="45"/>
      <c r="I190" s="36"/>
      <c r="J190" s="22"/>
      <c r="K190" s="22"/>
      <c r="L190" s="22"/>
      <c r="M190" s="58"/>
    </row>
    <row r="191" spans="1:13" ht="21" x14ac:dyDescent="0.25">
      <c r="A191" s="37"/>
      <c r="B191" s="38" t="s">
        <v>17</v>
      </c>
      <c r="C191" s="76"/>
      <c r="D191" s="77"/>
      <c r="E191" s="78"/>
      <c r="F191" s="79"/>
      <c r="G191" s="80"/>
      <c r="H191" s="80" t="s">
        <v>45</v>
      </c>
      <c r="I191" s="81">
        <f>COUNT(M193:M194)</f>
        <v>1</v>
      </c>
      <c r="J191" s="82"/>
      <c r="K191" s="82"/>
      <c r="L191" s="81" t="s">
        <v>44</v>
      </c>
      <c r="M191" s="63">
        <f>SUM(M193:M194)</f>
        <v>6680</v>
      </c>
    </row>
    <row r="192" spans="1:13" ht="37.5" x14ac:dyDescent="0.25">
      <c r="A192" s="67"/>
      <c r="B192" s="67"/>
      <c r="C192" s="56" t="s">
        <v>0</v>
      </c>
      <c r="D192" s="57" t="s">
        <v>1</v>
      </c>
      <c r="E192" s="33" t="s">
        <v>2</v>
      </c>
      <c r="F192" s="33" t="s">
        <v>3</v>
      </c>
      <c r="G192" s="33" t="s">
        <v>4</v>
      </c>
      <c r="H192" s="33" t="s">
        <v>5</v>
      </c>
      <c r="I192" s="33" t="s">
        <v>6</v>
      </c>
      <c r="J192" s="33" t="s">
        <v>7</v>
      </c>
      <c r="K192" s="33" t="s">
        <v>8</v>
      </c>
      <c r="L192" s="61" t="s">
        <v>43</v>
      </c>
      <c r="M192" s="61" t="s">
        <v>44</v>
      </c>
    </row>
    <row r="193" spans="1:13" ht="30" x14ac:dyDescent="0.25">
      <c r="C193" s="19">
        <v>17025</v>
      </c>
      <c r="D193" s="10" t="s">
        <v>58</v>
      </c>
      <c r="E193" s="10" t="s">
        <v>202</v>
      </c>
      <c r="F193" s="14" t="s">
        <v>203</v>
      </c>
      <c r="G193" s="14" t="s">
        <v>156</v>
      </c>
      <c r="H193" s="10" t="s">
        <v>204</v>
      </c>
      <c r="I193" s="14" t="s">
        <v>139</v>
      </c>
      <c r="J193" s="10" t="s">
        <v>121</v>
      </c>
      <c r="K193" s="14" t="s">
        <v>48</v>
      </c>
      <c r="L193" s="15">
        <v>42736</v>
      </c>
      <c r="M193" s="17">
        <v>6680</v>
      </c>
    </row>
    <row r="194" spans="1:13" x14ac:dyDescent="0.25">
      <c r="A194" s="21"/>
      <c r="B194" s="21"/>
      <c r="C194" s="46"/>
      <c r="D194" s="47"/>
      <c r="E194" s="48"/>
      <c r="F194" s="36"/>
      <c r="G194" s="45"/>
      <c r="H194" s="45"/>
      <c r="I194" s="36"/>
      <c r="J194" s="22"/>
      <c r="K194" s="22"/>
      <c r="L194" s="22"/>
      <c r="M194" s="58"/>
    </row>
    <row r="195" spans="1:13" ht="21" x14ac:dyDescent="0.25">
      <c r="A195" s="23" t="s">
        <v>25</v>
      </c>
      <c r="B195" s="23"/>
      <c r="C195" s="68"/>
      <c r="D195" s="69"/>
      <c r="E195" s="70"/>
      <c r="F195" s="71"/>
      <c r="G195" s="72"/>
      <c r="H195" s="73" t="s">
        <v>45</v>
      </c>
      <c r="I195" s="74">
        <f>I196+I204+I220+I224+I216</f>
        <v>14</v>
      </c>
      <c r="J195" s="74"/>
      <c r="K195" s="74"/>
      <c r="L195" s="73" t="s">
        <v>44</v>
      </c>
      <c r="M195" s="75">
        <f>M196+M204+M220+M224+M216</f>
        <v>120497.77</v>
      </c>
    </row>
    <row r="196" spans="1:13" ht="21" x14ac:dyDescent="0.25">
      <c r="B196" s="38" t="s">
        <v>25</v>
      </c>
      <c r="C196" s="39"/>
      <c r="D196" s="40"/>
      <c r="E196" s="41"/>
      <c r="F196" s="85"/>
      <c r="G196" s="42"/>
      <c r="H196" s="42" t="s">
        <v>45</v>
      </c>
      <c r="I196" s="43">
        <f>COUNT(M198:M203)</f>
        <v>5</v>
      </c>
      <c r="J196" s="54"/>
      <c r="K196" s="54"/>
      <c r="L196" s="43" t="s">
        <v>44</v>
      </c>
      <c r="M196" s="44">
        <f>SUM(M198:M203)</f>
        <v>24988</v>
      </c>
    </row>
    <row r="197" spans="1:13" ht="37.5" x14ac:dyDescent="0.25">
      <c r="A197" s="67"/>
      <c r="B197" s="67"/>
      <c r="C197" s="56" t="s">
        <v>0</v>
      </c>
      <c r="D197" s="57" t="s">
        <v>1</v>
      </c>
      <c r="E197" s="33" t="s">
        <v>2</v>
      </c>
      <c r="F197" s="33" t="s">
        <v>3</v>
      </c>
      <c r="G197" s="33" t="s">
        <v>4</v>
      </c>
      <c r="H197" s="33" t="s">
        <v>5</v>
      </c>
      <c r="I197" s="33" t="s">
        <v>6</v>
      </c>
      <c r="J197" s="33" t="s">
        <v>7</v>
      </c>
      <c r="K197" s="33" t="s">
        <v>8</v>
      </c>
      <c r="L197" s="61" t="s">
        <v>43</v>
      </c>
      <c r="M197" s="61" t="s">
        <v>44</v>
      </c>
    </row>
    <row r="198" spans="1:13" ht="30" x14ac:dyDescent="0.25">
      <c r="C198" s="19">
        <v>14179</v>
      </c>
      <c r="D198" s="10" t="s">
        <v>110</v>
      </c>
      <c r="E198" s="10" t="s">
        <v>112</v>
      </c>
      <c r="F198" s="14" t="s">
        <v>213</v>
      </c>
      <c r="G198" s="14" t="s">
        <v>163</v>
      </c>
      <c r="H198" s="10" t="s">
        <v>214</v>
      </c>
      <c r="I198" s="14" t="s">
        <v>127</v>
      </c>
      <c r="J198" s="10" t="s">
        <v>215</v>
      </c>
      <c r="K198" s="14" t="s">
        <v>48</v>
      </c>
      <c r="L198" s="15">
        <v>42572</v>
      </c>
      <c r="M198" s="17">
        <v>9964</v>
      </c>
    </row>
    <row r="199" spans="1:13" ht="30" x14ac:dyDescent="0.25">
      <c r="C199" s="19">
        <v>17045</v>
      </c>
      <c r="D199" s="10" t="s">
        <v>238</v>
      </c>
      <c r="E199" s="10" t="s">
        <v>233</v>
      </c>
      <c r="F199" s="14" t="s">
        <v>234</v>
      </c>
      <c r="G199" s="14" t="s">
        <v>163</v>
      </c>
      <c r="H199" s="10" t="s">
        <v>235</v>
      </c>
      <c r="I199" s="14" t="s">
        <v>127</v>
      </c>
      <c r="J199" s="10" t="s">
        <v>236</v>
      </c>
      <c r="K199" s="14" t="s">
        <v>150</v>
      </c>
      <c r="L199" s="15">
        <v>42615</v>
      </c>
      <c r="M199" s="17">
        <f>2500*33%</f>
        <v>825</v>
      </c>
    </row>
    <row r="200" spans="1:13" ht="30" x14ac:dyDescent="0.25">
      <c r="C200" s="19">
        <v>17045</v>
      </c>
      <c r="D200" s="10" t="s">
        <v>232</v>
      </c>
      <c r="E200" s="10" t="s">
        <v>233</v>
      </c>
      <c r="F200" s="14" t="s">
        <v>234</v>
      </c>
      <c r="G200" s="14" t="s">
        <v>163</v>
      </c>
      <c r="H200" s="10" t="s">
        <v>235</v>
      </c>
      <c r="I200" s="14" t="s">
        <v>127</v>
      </c>
      <c r="J200" s="10" t="s">
        <v>236</v>
      </c>
      <c r="K200" s="14" t="s">
        <v>150</v>
      </c>
      <c r="L200" s="15">
        <v>42615</v>
      </c>
      <c r="M200" s="17">
        <f>2500*34%</f>
        <v>850.00000000000011</v>
      </c>
    </row>
    <row r="201" spans="1:13" ht="30" x14ac:dyDescent="0.25">
      <c r="C201" s="19">
        <v>17045</v>
      </c>
      <c r="D201" s="10" t="s">
        <v>237</v>
      </c>
      <c r="E201" s="10" t="s">
        <v>233</v>
      </c>
      <c r="F201" s="14" t="s">
        <v>234</v>
      </c>
      <c r="G201" s="14" t="s">
        <v>163</v>
      </c>
      <c r="H201" s="10" t="s">
        <v>235</v>
      </c>
      <c r="I201" s="14" t="s">
        <v>127</v>
      </c>
      <c r="J201" s="10" t="s">
        <v>236</v>
      </c>
      <c r="K201" s="14" t="s">
        <v>150</v>
      </c>
      <c r="L201" s="15">
        <v>42615</v>
      </c>
      <c r="M201" s="17">
        <f>2500*33%</f>
        <v>825</v>
      </c>
    </row>
    <row r="202" spans="1:13" ht="30" x14ac:dyDescent="0.25">
      <c r="C202" s="19">
        <v>15159</v>
      </c>
      <c r="D202" s="10" t="s">
        <v>110</v>
      </c>
      <c r="E202" s="10" t="s">
        <v>455</v>
      </c>
      <c r="F202" s="14" t="s">
        <v>213</v>
      </c>
      <c r="G202" s="14" t="s">
        <v>163</v>
      </c>
      <c r="H202" s="10" t="s">
        <v>456</v>
      </c>
      <c r="I202" s="14" t="s">
        <v>171</v>
      </c>
      <c r="J202" s="10" t="s">
        <v>121</v>
      </c>
      <c r="K202" s="14" t="s">
        <v>150</v>
      </c>
      <c r="L202" s="15">
        <v>42719</v>
      </c>
      <c r="M202" s="17">
        <v>12524</v>
      </c>
    </row>
    <row r="203" spans="1:13" x14ac:dyDescent="0.25">
      <c r="A203" s="21"/>
      <c r="B203" s="21"/>
      <c r="C203" s="13"/>
      <c r="D203" s="10"/>
      <c r="E203" s="10"/>
      <c r="F203" s="14"/>
      <c r="G203" s="14"/>
      <c r="H203" s="10"/>
      <c r="I203" s="14"/>
      <c r="J203" s="10"/>
      <c r="K203" s="14"/>
      <c r="L203" s="15"/>
      <c r="M203" s="17"/>
    </row>
    <row r="204" spans="1:13" ht="21" x14ac:dyDescent="0.25">
      <c r="A204" s="37"/>
      <c r="B204" s="38" t="s">
        <v>11</v>
      </c>
      <c r="C204" s="76"/>
      <c r="D204" s="77"/>
      <c r="E204" s="78"/>
      <c r="F204" s="79"/>
      <c r="G204" s="80"/>
      <c r="H204" s="80" t="s">
        <v>45</v>
      </c>
      <c r="I204" s="81">
        <f>COUNT(M206:M215)</f>
        <v>9</v>
      </c>
      <c r="J204" s="82"/>
      <c r="K204" s="82"/>
      <c r="L204" s="81" t="s">
        <v>44</v>
      </c>
      <c r="M204" s="63">
        <f>SUM(M206:M215)</f>
        <v>95509.77</v>
      </c>
    </row>
    <row r="205" spans="1:13" ht="37.5" x14ac:dyDescent="0.25">
      <c r="A205" s="67"/>
      <c r="B205" s="67"/>
      <c r="C205" s="56" t="s">
        <v>0</v>
      </c>
      <c r="D205" s="57" t="s">
        <v>1</v>
      </c>
      <c r="E205" s="33" t="s">
        <v>2</v>
      </c>
      <c r="F205" s="33" t="s">
        <v>3</v>
      </c>
      <c r="G205" s="33" t="s">
        <v>4</v>
      </c>
      <c r="H205" s="33" t="s">
        <v>5</v>
      </c>
      <c r="I205" s="33" t="s">
        <v>6</v>
      </c>
      <c r="J205" s="33" t="s">
        <v>7</v>
      </c>
      <c r="K205" s="33" t="s">
        <v>8</v>
      </c>
      <c r="L205" s="61" t="s">
        <v>43</v>
      </c>
      <c r="M205" s="61" t="s">
        <v>44</v>
      </c>
    </row>
    <row r="206" spans="1:13" ht="30" x14ac:dyDescent="0.25">
      <c r="C206" s="19">
        <v>17011</v>
      </c>
      <c r="D206" s="10" t="s">
        <v>160</v>
      </c>
      <c r="E206" s="10" t="s">
        <v>161</v>
      </c>
      <c r="F206" s="14" t="s">
        <v>162</v>
      </c>
      <c r="G206" s="14" t="s">
        <v>163</v>
      </c>
      <c r="H206" s="60" t="s">
        <v>164</v>
      </c>
      <c r="I206" s="14" t="s">
        <v>52</v>
      </c>
      <c r="J206" s="10" t="s">
        <v>121</v>
      </c>
      <c r="K206" s="14" t="s">
        <v>150</v>
      </c>
      <c r="L206" s="15">
        <v>42571</v>
      </c>
      <c r="M206" s="17">
        <v>12021</v>
      </c>
    </row>
    <row r="207" spans="1:13" ht="30" x14ac:dyDescent="0.25">
      <c r="C207" s="19">
        <v>17011</v>
      </c>
      <c r="D207" s="10" t="s">
        <v>165</v>
      </c>
      <c r="E207" s="10" t="s">
        <v>161</v>
      </c>
      <c r="F207" s="14" t="s">
        <v>162</v>
      </c>
      <c r="G207" s="14" t="s">
        <v>163</v>
      </c>
      <c r="H207" s="10" t="s">
        <v>164</v>
      </c>
      <c r="I207" s="14" t="s">
        <v>52</v>
      </c>
      <c r="J207" s="10" t="s">
        <v>121</v>
      </c>
      <c r="K207" s="14" t="s">
        <v>150</v>
      </c>
      <c r="L207" s="15">
        <v>42571</v>
      </c>
      <c r="M207" s="17">
        <v>12020</v>
      </c>
    </row>
    <row r="208" spans="1:13" x14ac:dyDescent="0.25">
      <c r="C208" s="19" t="s">
        <v>317</v>
      </c>
      <c r="D208" s="10" t="s">
        <v>62</v>
      </c>
      <c r="E208" s="10" t="s">
        <v>318</v>
      </c>
      <c r="F208" s="14" t="s">
        <v>162</v>
      </c>
      <c r="G208" s="14" t="s">
        <v>163</v>
      </c>
      <c r="H208" s="10" t="s">
        <v>297</v>
      </c>
      <c r="I208" s="14" t="s">
        <v>53</v>
      </c>
      <c r="J208" s="10" t="s">
        <v>121</v>
      </c>
      <c r="K208" s="14" t="s">
        <v>48</v>
      </c>
      <c r="L208" s="15">
        <v>42643</v>
      </c>
      <c r="M208" s="17">
        <v>11649.77</v>
      </c>
    </row>
    <row r="209" spans="1:13" ht="30" x14ac:dyDescent="0.25">
      <c r="C209" s="19">
        <v>13162</v>
      </c>
      <c r="D209" s="10" t="s">
        <v>160</v>
      </c>
      <c r="E209" s="10" t="s">
        <v>376</v>
      </c>
      <c r="F209" s="14" t="s">
        <v>162</v>
      </c>
      <c r="G209" s="14" t="s">
        <v>163</v>
      </c>
      <c r="H209" s="10" t="s">
        <v>377</v>
      </c>
      <c r="I209" s="14" t="s">
        <v>52</v>
      </c>
      <c r="J209" s="10" t="s">
        <v>121</v>
      </c>
      <c r="K209" s="14" t="s">
        <v>48</v>
      </c>
      <c r="L209" s="15">
        <v>42660</v>
      </c>
      <c r="M209" s="17">
        <v>970</v>
      </c>
    </row>
    <row r="210" spans="1:13" ht="30" x14ac:dyDescent="0.25">
      <c r="C210" s="19">
        <v>17054</v>
      </c>
      <c r="D210" s="10" t="s">
        <v>160</v>
      </c>
      <c r="E210" s="10" t="s">
        <v>278</v>
      </c>
      <c r="F210" s="14" t="s">
        <v>162</v>
      </c>
      <c r="G210" s="14" t="s">
        <v>163</v>
      </c>
      <c r="H210" s="10" t="s">
        <v>254</v>
      </c>
      <c r="I210" s="14" t="s">
        <v>127</v>
      </c>
      <c r="J210" s="10" t="s">
        <v>279</v>
      </c>
      <c r="K210" s="14" t="s">
        <v>150</v>
      </c>
      <c r="L210" s="15">
        <v>42641</v>
      </c>
      <c r="M210" s="17">
        <v>10000</v>
      </c>
    </row>
    <row r="211" spans="1:13" ht="30" x14ac:dyDescent="0.25">
      <c r="C211" s="19">
        <v>13162</v>
      </c>
      <c r="D211" s="10" t="s">
        <v>165</v>
      </c>
      <c r="E211" s="10" t="s">
        <v>376</v>
      </c>
      <c r="F211" s="14" t="s">
        <v>162</v>
      </c>
      <c r="G211" s="14" t="s">
        <v>163</v>
      </c>
      <c r="H211" s="10" t="s">
        <v>377</v>
      </c>
      <c r="I211" s="14" t="s">
        <v>52</v>
      </c>
      <c r="J211" s="10" t="s">
        <v>121</v>
      </c>
      <c r="K211" s="14" t="s">
        <v>48</v>
      </c>
      <c r="L211" s="15">
        <v>42660</v>
      </c>
      <c r="M211" s="17">
        <v>646</v>
      </c>
    </row>
    <row r="212" spans="1:13" x14ac:dyDescent="0.25">
      <c r="C212" s="19" t="s">
        <v>317</v>
      </c>
      <c r="D212" s="10" t="s">
        <v>62</v>
      </c>
      <c r="E212" s="10" t="s">
        <v>318</v>
      </c>
      <c r="F212" s="14" t="s">
        <v>162</v>
      </c>
      <c r="G212" s="14" t="s">
        <v>163</v>
      </c>
      <c r="H212" s="10" t="s">
        <v>442</v>
      </c>
      <c r="I212" s="14" t="s">
        <v>53</v>
      </c>
      <c r="J212" s="10" t="s">
        <v>121</v>
      </c>
      <c r="K212" s="14" t="s">
        <v>48</v>
      </c>
      <c r="L212" s="15">
        <v>42735</v>
      </c>
      <c r="M212" s="17">
        <v>17999</v>
      </c>
    </row>
    <row r="213" spans="1:13" x14ac:dyDescent="0.25">
      <c r="C213" s="99" t="s">
        <v>317</v>
      </c>
      <c r="D213" s="10" t="s">
        <v>62</v>
      </c>
      <c r="E213" s="60" t="s">
        <v>318</v>
      </c>
      <c r="F213" s="14" t="s">
        <v>162</v>
      </c>
      <c r="G213" s="14" t="s">
        <v>163</v>
      </c>
      <c r="H213" s="10" t="s">
        <v>586</v>
      </c>
      <c r="I213" s="14" t="s">
        <v>53</v>
      </c>
      <c r="J213" s="10" t="s">
        <v>121</v>
      </c>
      <c r="K213" s="14" t="s">
        <v>48</v>
      </c>
      <c r="L213" s="15">
        <v>42825</v>
      </c>
      <c r="M213" s="17">
        <v>22722</v>
      </c>
    </row>
    <row r="214" spans="1:13" x14ac:dyDescent="0.25">
      <c r="C214" s="19" t="s">
        <v>317</v>
      </c>
      <c r="D214" s="10" t="s">
        <v>62</v>
      </c>
      <c r="E214" s="60" t="s">
        <v>318</v>
      </c>
      <c r="F214" s="14" t="s">
        <v>162</v>
      </c>
      <c r="G214" s="14" t="s">
        <v>163</v>
      </c>
      <c r="H214" s="10" t="s">
        <v>529</v>
      </c>
      <c r="I214" s="14" t="s">
        <v>53</v>
      </c>
      <c r="J214" s="10" t="s">
        <v>121</v>
      </c>
      <c r="K214" s="14" t="s">
        <v>48</v>
      </c>
      <c r="L214" s="15">
        <v>42916</v>
      </c>
      <c r="M214" s="17">
        <v>7482</v>
      </c>
    </row>
    <row r="215" spans="1:13" x14ac:dyDescent="0.25">
      <c r="A215" s="21"/>
      <c r="B215" s="21"/>
      <c r="C215" s="47"/>
      <c r="D215" s="62"/>
      <c r="E215" s="86"/>
      <c r="F215" s="45"/>
      <c r="G215" s="45"/>
      <c r="H215" s="36"/>
      <c r="I215" s="45"/>
      <c r="J215" s="22"/>
      <c r="K215" s="45"/>
      <c r="L215" s="46"/>
      <c r="M215" s="59"/>
    </row>
    <row r="216" spans="1:13" ht="21" x14ac:dyDescent="0.25">
      <c r="A216" s="37"/>
      <c r="B216" s="38" t="s">
        <v>118</v>
      </c>
      <c r="C216" s="39"/>
      <c r="D216" s="40"/>
      <c r="E216" s="41"/>
      <c r="F216" s="85"/>
      <c r="G216" s="42"/>
      <c r="H216" s="42" t="s">
        <v>45</v>
      </c>
      <c r="I216" s="43">
        <f>COUNT(M218:M219)</f>
        <v>0</v>
      </c>
      <c r="J216" s="54"/>
      <c r="K216" s="54"/>
      <c r="L216" s="43" t="s">
        <v>44</v>
      </c>
      <c r="M216" s="44">
        <f>SUM(M218:M219)</f>
        <v>0</v>
      </c>
    </row>
    <row r="217" spans="1:13" ht="37.5" x14ac:dyDescent="0.25">
      <c r="A217" s="67"/>
      <c r="B217" s="67"/>
      <c r="C217" s="56" t="s">
        <v>0</v>
      </c>
      <c r="D217" s="57" t="s">
        <v>1</v>
      </c>
      <c r="E217" s="33" t="s">
        <v>2</v>
      </c>
      <c r="F217" s="33" t="s">
        <v>3</v>
      </c>
      <c r="G217" s="33" t="s">
        <v>4</v>
      </c>
      <c r="H217" s="33" t="s">
        <v>5</v>
      </c>
      <c r="I217" s="33" t="s">
        <v>6</v>
      </c>
      <c r="J217" s="33" t="s">
        <v>7</v>
      </c>
      <c r="K217" s="33" t="s">
        <v>8</v>
      </c>
      <c r="L217" s="61" t="s">
        <v>43</v>
      </c>
      <c r="M217" s="61" t="s">
        <v>44</v>
      </c>
    </row>
    <row r="218" spans="1:13" x14ac:dyDescent="0.25">
      <c r="C218" s="19"/>
      <c r="D218" s="10"/>
      <c r="E218" s="10"/>
      <c r="F218" s="14"/>
      <c r="G218" s="14"/>
      <c r="H218" s="10"/>
      <c r="I218" s="14"/>
      <c r="J218" s="10"/>
      <c r="K218" s="14"/>
      <c r="L218" s="15"/>
      <c r="M218" s="17"/>
    </row>
    <row r="219" spans="1:13" x14ac:dyDescent="0.25">
      <c r="A219" s="21"/>
      <c r="B219" s="21"/>
      <c r="C219" s="84"/>
      <c r="D219" s="62"/>
      <c r="E219" s="48"/>
      <c r="F219" s="45"/>
      <c r="G219" s="45"/>
      <c r="H219" s="22"/>
      <c r="I219" s="45"/>
      <c r="J219" s="22"/>
      <c r="K219" s="45"/>
      <c r="L219" s="46"/>
      <c r="M219" s="58"/>
    </row>
    <row r="220" spans="1:13" ht="21" x14ac:dyDescent="0.25">
      <c r="A220" s="37"/>
      <c r="B220" s="38" t="s">
        <v>14</v>
      </c>
      <c r="C220" s="39"/>
      <c r="D220" s="40"/>
      <c r="E220" s="41"/>
      <c r="F220" s="85"/>
      <c r="G220" s="42"/>
      <c r="H220" s="42" t="s">
        <v>45</v>
      </c>
      <c r="I220" s="43">
        <f>COUNT(M222:M223)</f>
        <v>0</v>
      </c>
      <c r="J220" s="54"/>
      <c r="K220" s="54"/>
      <c r="L220" s="43" t="s">
        <v>44</v>
      </c>
      <c r="M220" s="44">
        <f>SUM(M222:M223)</f>
        <v>0</v>
      </c>
    </row>
    <row r="221" spans="1:13" ht="37.5" x14ac:dyDescent="0.25">
      <c r="A221" s="67"/>
      <c r="B221" s="67"/>
      <c r="C221" s="56" t="s">
        <v>0</v>
      </c>
      <c r="D221" s="57" t="s">
        <v>1</v>
      </c>
      <c r="E221" s="33" t="s">
        <v>2</v>
      </c>
      <c r="F221" s="33" t="s">
        <v>3</v>
      </c>
      <c r="G221" s="33" t="s">
        <v>4</v>
      </c>
      <c r="H221" s="33" t="s">
        <v>5</v>
      </c>
      <c r="I221" s="33" t="s">
        <v>6</v>
      </c>
      <c r="J221" s="33" t="s">
        <v>7</v>
      </c>
      <c r="K221" s="33" t="s">
        <v>8</v>
      </c>
      <c r="L221" s="61" t="s">
        <v>43</v>
      </c>
      <c r="M221" s="61" t="s">
        <v>44</v>
      </c>
    </row>
    <row r="222" spans="1:13" x14ac:dyDescent="0.25">
      <c r="C222" s="19"/>
      <c r="D222" s="10"/>
      <c r="E222" s="10"/>
      <c r="F222" s="14"/>
      <c r="G222" s="14"/>
      <c r="H222" s="10"/>
      <c r="I222" s="14"/>
      <c r="J222" s="10"/>
      <c r="K222" s="14"/>
      <c r="L222" s="15"/>
      <c r="M222" s="17"/>
    </row>
    <row r="223" spans="1:13" x14ac:dyDescent="0.25">
      <c r="A223" s="21"/>
      <c r="B223" s="21"/>
      <c r="C223" s="84"/>
      <c r="D223" s="62"/>
      <c r="E223" s="48"/>
      <c r="F223" s="45"/>
      <c r="G223" s="45"/>
      <c r="H223" s="22"/>
      <c r="I223" s="45"/>
      <c r="J223" s="22"/>
      <c r="K223" s="45"/>
      <c r="L223" s="46"/>
      <c r="M223" s="58"/>
    </row>
    <row r="224" spans="1:13" ht="21" x14ac:dyDescent="0.25">
      <c r="A224" s="37"/>
      <c r="B224" s="38" t="s">
        <v>26</v>
      </c>
      <c r="C224" s="76"/>
      <c r="D224" s="77"/>
      <c r="E224" s="78"/>
      <c r="F224" s="79"/>
      <c r="G224" s="80"/>
      <c r="H224" s="80" t="s">
        <v>45</v>
      </c>
      <c r="I224" s="81">
        <f>COUNT(M226:M227)</f>
        <v>0</v>
      </c>
      <c r="J224" s="82"/>
      <c r="K224" s="82"/>
      <c r="L224" s="81" t="s">
        <v>44</v>
      </c>
      <c r="M224" s="63">
        <f>SUM(M226:M227)</f>
        <v>0</v>
      </c>
    </row>
    <row r="225" spans="1:13" ht="37.5" x14ac:dyDescent="0.25">
      <c r="A225" s="67"/>
      <c r="B225" s="67"/>
      <c r="C225" s="56" t="s">
        <v>0</v>
      </c>
      <c r="D225" s="57" t="s">
        <v>1</v>
      </c>
      <c r="E225" s="33" t="s">
        <v>2</v>
      </c>
      <c r="F225" s="33" t="s">
        <v>3</v>
      </c>
      <c r="G225" s="33" t="s">
        <v>4</v>
      </c>
      <c r="H225" s="33" t="s">
        <v>5</v>
      </c>
      <c r="I225" s="33" t="s">
        <v>6</v>
      </c>
      <c r="J225" s="33" t="s">
        <v>7</v>
      </c>
      <c r="K225" s="33" t="s">
        <v>8</v>
      </c>
      <c r="L225" s="61" t="s">
        <v>43</v>
      </c>
      <c r="M225" s="61" t="s">
        <v>44</v>
      </c>
    </row>
    <row r="226" spans="1:13" x14ac:dyDescent="0.25">
      <c r="C226" s="19"/>
      <c r="D226" s="10"/>
      <c r="E226" s="10"/>
      <c r="F226" s="14"/>
      <c r="G226" s="14"/>
      <c r="H226" s="10"/>
      <c r="I226" s="14"/>
      <c r="J226" s="10"/>
      <c r="K226" s="14"/>
      <c r="L226" s="15"/>
      <c r="M226" s="17"/>
    </row>
    <row r="227" spans="1:13" x14ac:dyDescent="0.25">
      <c r="A227" s="21"/>
      <c r="B227" s="21"/>
      <c r="C227" s="16"/>
      <c r="D227" s="10"/>
      <c r="E227" s="10"/>
      <c r="F227" s="14"/>
      <c r="G227" s="14"/>
      <c r="H227" s="10"/>
      <c r="I227" s="14"/>
      <c r="J227" s="10"/>
      <c r="K227" s="14"/>
      <c r="L227" s="15"/>
      <c r="M227" s="17"/>
    </row>
    <row r="228" spans="1:13" ht="21" x14ac:dyDescent="0.25">
      <c r="A228" s="23" t="s">
        <v>27</v>
      </c>
      <c r="B228" s="23"/>
      <c r="C228" s="68"/>
      <c r="D228" s="69"/>
      <c r="E228" s="70"/>
      <c r="F228" s="71"/>
      <c r="G228" s="72"/>
      <c r="H228" s="73" t="s">
        <v>45</v>
      </c>
      <c r="I228" s="74">
        <f>I229+I269+I278+I303</f>
        <v>80</v>
      </c>
      <c r="J228" s="74"/>
      <c r="K228" s="74"/>
      <c r="L228" s="73" t="s">
        <v>44</v>
      </c>
      <c r="M228" s="75">
        <f>M229+M269+M278+M303</f>
        <v>2135372.7000000002</v>
      </c>
    </row>
    <row r="229" spans="1:13" ht="21" x14ac:dyDescent="0.25">
      <c r="B229" s="38" t="s">
        <v>27</v>
      </c>
      <c r="C229" s="76"/>
      <c r="D229" s="77"/>
      <c r="E229" s="78"/>
      <c r="F229" s="79"/>
      <c r="G229" s="80"/>
      <c r="H229" s="80" t="s">
        <v>45</v>
      </c>
      <c r="I229" s="81">
        <f>COUNT(M231:M268)</f>
        <v>37</v>
      </c>
      <c r="J229" s="82"/>
      <c r="K229" s="82"/>
      <c r="L229" s="81" t="s">
        <v>44</v>
      </c>
      <c r="M229" s="63">
        <f>SUM(M231:M268)</f>
        <v>889003.7</v>
      </c>
    </row>
    <row r="230" spans="1:13" ht="37.5" x14ac:dyDescent="0.25">
      <c r="A230" s="67"/>
      <c r="B230" s="67"/>
      <c r="C230" s="56" t="s">
        <v>0</v>
      </c>
      <c r="D230" s="57" t="s">
        <v>1</v>
      </c>
      <c r="E230" s="33" t="s">
        <v>2</v>
      </c>
      <c r="F230" s="33" t="s">
        <v>3</v>
      </c>
      <c r="G230" s="33" t="s">
        <v>4</v>
      </c>
      <c r="H230" s="33" t="s">
        <v>5</v>
      </c>
      <c r="I230" s="33" t="s">
        <v>6</v>
      </c>
      <c r="J230" s="33" t="s">
        <v>7</v>
      </c>
      <c r="K230" s="33" t="s">
        <v>8</v>
      </c>
      <c r="L230" s="61" t="s">
        <v>43</v>
      </c>
      <c r="M230" s="61" t="s">
        <v>44</v>
      </c>
    </row>
    <row r="231" spans="1:13" x14ac:dyDescent="0.25">
      <c r="C231" s="19">
        <v>17022</v>
      </c>
      <c r="D231" s="10" t="s">
        <v>57</v>
      </c>
      <c r="E231" s="10" t="s">
        <v>197</v>
      </c>
      <c r="F231" s="14" t="s">
        <v>134</v>
      </c>
      <c r="G231" s="14" t="s">
        <v>125</v>
      </c>
      <c r="H231" s="91" t="s">
        <v>198</v>
      </c>
      <c r="I231" s="14" t="s">
        <v>127</v>
      </c>
      <c r="J231" s="10" t="s">
        <v>121</v>
      </c>
      <c r="K231" s="14" t="s">
        <v>48</v>
      </c>
      <c r="L231" s="15">
        <v>42583</v>
      </c>
      <c r="M231" s="17">
        <v>11095</v>
      </c>
    </row>
    <row r="232" spans="1:13" ht="30" x14ac:dyDescent="0.25">
      <c r="C232" s="19">
        <v>17003</v>
      </c>
      <c r="D232" s="10" t="s">
        <v>57</v>
      </c>
      <c r="E232" s="10" t="s">
        <v>133</v>
      </c>
      <c r="F232" s="14" t="s">
        <v>134</v>
      </c>
      <c r="G232" s="14" t="s">
        <v>125</v>
      </c>
      <c r="H232" s="10" t="s">
        <v>135</v>
      </c>
      <c r="I232" s="14" t="s">
        <v>53</v>
      </c>
      <c r="J232" s="10" t="s">
        <v>121</v>
      </c>
      <c r="K232" s="14" t="s">
        <v>48</v>
      </c>
      <c r="L232" s="15">
        <v>42608</v>
      </c>
      <c r="M232" s="17">
        <v>25911</v>
      </c>
    </row>
    <row r="233" spans="1:13" ht="30" x14ac:dyDescent="0.25">
      <c r="C233" s="19">
        <v>17021</v>
      </c>
      <c r="D233" s="10" t="s">
        <v>57</v>
      </c>
      <c r="E233" s="10" t="s">
        <v>194</v>
      </c>
      <c r="F233" s="14" t="s">
        <v>134</v>
      </c>
      <c r="G233" s="14" t="s">
        <v>125</v>
      </c>
      <c r="H233" s="10" t="s">
        <v>195</v>
      </c>
      <c r="I233" s="14" t="s">
        <v>127</v>
      </c>
      <c r="J233" s="10" t="s">
        <v>196</v>
      </c>
      <c r="K233" s="14" t="s">
        <v>172</v>
      </c>
      <c r="L233" s="15">
        <v>42795</v>
      </c>
      <c r="M233" s="17">
        <v>20035</v>
      </c>
    </row>
    <row r="234" spans="1:13" ht="30" x14ac:dyDescent="0.25">
      <c r="C234" s="19">
        <v>17158</v>
      </c>
      <c r="D234" s="10" t="s">
        <v>57</v>
      </c>
      <c r="E234" s="10" t="s">
        <v>514</v>
      </c>
      <c r="F234" s="14" t="s">
        <v>134</v>
      </c>
      <c r="G234" s="14" t="s">
        <v>125</v>
      </c>
      <c r="H234" s="10" t="s">
        <v>515</v>
      </c>
      <c r="I234" s="14" t="s">
        <v>127</v>
      </c>
      <c r="J234" s="10" t="s">
        <v>516</v>
      </c>
      <c r="K234" s="14" t="s">
        <v>172</v>
      </c>
      <c r="L234" s="15">
        <v>42815</v>
      </c>
      <c r="M234" s="17">
        <v>42058</v>
      </c>
    </row>
    <row r="235" spans="1:13" ht="30" x14ac:dyDescent="0.25">
      <c r="C235" s="19">
        <v>16191</v>
      </c>
      <c r="D235" s="10" t="s">
        <v>57</v>
      </c>
      <c r="E235" s="10" t="s">
        <v>54</v>
      </c>
      <c r="F235" s="14" t="s">
        <v>134</v>
      </c>
      <c r="G235" s="14" t="s">
        <v>125</v>
      </c>
      <c r="H235" s="10" t="s">
        <v>382</v>
      </c>
      <c r="I235" s="14" t="s">
        <v>127</v>
      </c>
      <c r="J235" s="10" t="s">
        <v>121</v>
      </c>
      <c r="K235" s="14" t="s">
        <v>150</v>
      </c>
      <c r="L235" s="15">
        <v>42892</v>
      </c>
      <c r="M235" s="17">
        <v>30000</v>
      </c>
    </row>
    <row r="236" spans="1:13" ht="30" x14ac:dyDescent="0.25">
      <c r="C236" s="19">
        <v>17037</v>
      </c>
      <c r="D236" s="10" t="s">
        <v>97</v>
      </c>
      <c r="E236" s="10" t="s">
        <v>225</v>
      </c>
      <c r="F236" s="14" t="s">
        <v>134</v>
      </c>
      <c r="G236" s="14" t="s">
        <v>125</v>
      </c>
      <c r="H236" s="10" t="s">
        <v>138</v>
      </c>
      <c r="I236" s="14" t="s">
        <v>139</v>
      </c>
      <c r="J236" s="10" t="s">
        <v>121</v>
      </c>
      <c r="K236" s="14" t="s">
        <v>48</v>
      </c>
      <c r="L236" s="15">
        <v>42691</v>
      </c>
      <c r="M236" s="17">
        <v>11837</v>
      </c>
    </row>
    <row r="237" spans="1:13" ht="45" x14ac:dyDescent="0.25">
      <c r="C237" s="19">
        <v>15115</v>
      </c>
      <c r="D237" s="10" t="s">
        <v>80</v>
      </c>
      <c r="E237" s="10" t="s">
        <v>418</v>
      </c>
      <c r="F237" s="14" t="s">
        <v>124</v>
      </c>
      <c r="G237" s="14" t="s">
        <v>125</v>
      </c>
      <c r="H237" s="10" t="s">
        <v>189</v>
      </c>
      <c r="I237" s="14" t="s">
        <v>127</v>
      </c>
      <c r="J237" s="10" t="s">
        <v>269</v>
      </c>
      <c r="K237" s="14" t="s">
        <v>47</v>
      </c>
      <c r="L237" s="15">
        <v>42816</v>
      </c>
      <c r="M237" s="17">
        <v>129568</v>
      </c>
    </row>
    <row r="238" spans="1:13" ht="30" x14ac:dyDescent="0.25">
      <c r="C238" s="19">
        <v>17112</v>
      </c>
      <c r="D238" s="10" t="s">
        <v>378</v>
      </c>
      <c r="E238" s="10" t="s">
        <v>425</v>
      </c>
      <c r="F238" s="14" t="s">
        <v>379</v>
      </c>
      <c r="G238" s="14" t="s">
        <v>125</v>
      </c>
      <c r="H238" s="10" t="s">
        <v>426</v>
      </c>
      <c r="I238" s="14" t="s">
        <v>127</v>
      </c>
      <c r="J238" s="10" t="s">
        <v>121</v>
      </c>
      <c r="K238" s="14" t="s">
        <v>47</v>
      </c>
      <c r="L238" s="15">
        <v>42710</v>
      </c>
      <c r="M238" s="17">
        <v>2700</v>
      </c>
    </row>
    <row r="239" spans="1:13" x14ac:dyDescent="0.25">
      <c r="C239" s="19" t="s">
        <v>333</v>
      </c>
      <c r="D239" s="10" t="s">
        <v>93</v>
      </c>
      <c r="E239" s="10" t="s">
        <v>334</v>
      </c>
      <c r="F239" s="14" t="s">
        <v>125</v>
      </c>
      <c r="G239" s="14" t="s">
        <v>125</v>
      </c>
      <c r="H239" s="10" t="s">
        <v>297</v>
      </c>
      <c r="I239" s="14" t="s">
        <v>53</v>
      </c>
      <c r="J239" s="10" t="s">
        <v>121</v>
      </c>
      <c r="K239" s="14" t="s">
        <v>48</v>
      </c>
      <c r="L239" s="15">
        <v>42643</v>
      </c>
      <c r="M239" s="17">
        <v>1025</v>
      </c>
    </row>
    <row r="240" spans="1:13" x14ac:dyDescent="0.25">
      <c r="C240" s="95" t="s">
        <v>333</v>
      </c>
      <c r="D240" s="93" t="s">
        <v>93</v>
      </c>
      <c r="E240" s="91" t="s">
        <v>334</v>
      </c>
      <c r="F240" s="14" t="s">
        <v>125</v>
      </c>
      <c r="G240" s="14" t="s">
        <v>125</v>
      </c>
      <c r="H240" s="10" t="s">
        <v>586</v>
      </c>
      <c r="I240" s="14" t="s">
        <v>53</v>
      </c>
      <c r="J240" s="10" t="s">
        <v>121</v>
      </c>
      <c r="K240" s="14" t="s">
        <v>48</v>
      </c>
      <c r="L240" s="15">
        <v>42825</v>
      </c>
      <c r="M240" s="17">
        <v>484</v>
      </c>
    </row>
    <row r="241" spans="3:13" x14ac:dyDescent="0.25">
      <c r="C241" s="19" t="s">
        <v>333</v>
      </c>
      <c r="D241" s="10" t="s">
        <v>93</v>
      </c>
      <c r="E241" s="91" t="s">
        <v>334</v>
      </c>
      <c r="F241" s="14" t="s">
        <v>125</v>
      </c>
      <c r="G241" s="14" t="s">
        <v>125</v>
      </c>
      <c r="H241" s="10" t="s">
        <v>529</v>
      </c>
      <c r="I241" s="14" t="s">
        <v>53</v>
      </c>
      <c r="J241" s="10" t="s">
        <v>121</v>
      </c>
      <c r="K241" s="14" t="s">
        <v>48</v>
      </c>
      <c r="L241" s="15">
        <v>42916</v>
      </c>
      <c r="M241" s="17">
        <v>6216</v>
      </c>
    </row>
    <row r="242" spans="3:13" ht="45" x14ac:dyDescent="0.25">
      <c r="C242" s="19">
        <v>15212</v>
      </c>
      <c r="D242" s="10" t="s">
        <v>388</v>
      </c>
      <c r="E242" s="10" t="s">
        <v>389</v>
      </c>
      <c r="F242" s="14" t="s">
        <v>134</v>
      </c>
      <c r="G242" s="14" t="s">
        <v>125</v>
      </c>
      <c r="H242" s="10" t="s">
        <v>158</v>
      </c>
      <c r="I242" s="14" t="s">
        <v>127</v>
      </c>
      <c r="J242" s="10" t="s">
        <v>390</v>
      </c>
      <c r="K242" s="14" t="s">
        <v>172</v>
      </c>
      <c r="L242" s="15">
        <v>42668</v>
      </c>
      <c r="M242" s="17">
        <v>113480</v>
      </c>
    </row>
    <row r="243" spans="3:13" ht="45" x14ac:dyDescent="0.25">
      <c r="C243" s="19">
        <v>17134</v>
      </c>
      <c r="D243" s="10" t="s">
        <v>108</v>
      </c>
      <c r="E243" s="18" t="s">
        <v>475</v>
      </c>
      <c r="F243" s="14" t="s">
        <v>134</v>
      </c>
      <c r="G243" s="14" t="s">
        <v>125</v>
      </c>
      <c r="H243" s="10" t="s">
        <v>476</v>
      </c>
      <c r="I243" s="14" t="s">
        <v>127</v>
      </c>
      <c r="J243" s="10" t="s">
        <v>121</v>
      </c>
      <c r="K243" s="14" t="s">
        <v>150</v>
      </c>
      <c r="L243" s="15">
        <v>42829</v>
      </c>
      <c r="M243" s="17">
        <v>5000</v>
      </c>
    </row>
    <row r="244" spans="3:13" ht="45" x14ac:dyDescent="0.25">
      <c r="C244" s="19">
        <v>17042</v>
      </c>
      <c r="D244" s="10" t="s">
        <v>108</v>
      </c>
      <c r="E244" s="10" t="s">
        <v>575</v>
      </c>
      <c r="F244" s="14" t="s">
        <v>134</v>
      </c>
      <c r="G244" s="14" t="s">
        <v>125</v>
      </c>
      <c r="H244" s="10" t="s">
        <v>195</v>
      </c>
      <c r="I244" s="14" t="s">
        <v>127</v>
      </c>
      <c r="J244" s="10" t="s">
        <v>476</v>
      </c>
      <c r="K244" s="14" t="s">
        <v>150</v>
      </c>
      <c r="L244" s="15">
        <v>42866</v>
      </c>
      <c r="M244" s="17">
        <v>58800</v>
      </c>
    </row>
    <row r="245" spans="3:13" ht="30" x14ac:dyDescent="0.25">
      <c r="C245" s="19">
        <v>15159</v>
      </c>
      <c r="D245" s="10" t="s">
        <v>457</v>
      </c>
      <c r="E245" s="10" t="s">
        <v>455</v>
      </c>
      <c r="F245" s="14" t="s">
        <v>124</v>
      </c>
      <c r="G245" s="14" t="s">
        <v>125</v>
      </c>
      <c r="H245" s="10" t="s">
        <v>456</v>
      </c>
      <c r="I245" s="14" t="s">
        <v>171</v>
      </c>
      <c r="J245" s="10" t="s">
        <v>121</v>
      </c>
      <c r="K245" s="14" t="s">
        <v>150</v>
      </c>
      <c r="L245" s="15">
        <v>42719</v>
      </c>
      <c r="M245" s="17">
        <v>12523</v>
      </c>
    </row>
    <row r="246" spans="3:13" ht="45" x14ac:dyDescent="0.25">
      <c r="C246" s="19">
        <v>14157</v>
      </c>
      <c r="D246" s="10" t="s">
        <v>91</v>
      </c>
      <c r="E246" s="10" t="s">
        <v>116</v>
      </c>
      <c r="F246" s="14" t="s">
        <v>134</v>
      </c>
      <c r="G246" s="14" t="s">
        <v>125</v>
      </c>
      <c r="H246" s="10" t="s">
        <v>280</v>
      </c>
      <c r="I246" s="14" t="s">
        <v>127</v>
      </c>
      <c r="J246" s="10" t="s">
        <v>121</v>
      </c>
      <c r="K246" s="14" t="s">
        <v>150</v>
      </c>
      <c r="L246" s="15">
        <v>42641</v>
      </c>
      <c r="M246" s="17">
        <v>67143</v>
      </c>
    </row>
    <row r="247" spans="3:13" x14ac:dyDescent="0.25">
      <c r="C247" s="19" t="s">
        <v>320</v>
      </c>
      <c r="D247" s="10" t="s">
        <v>91</v>
      </c>
      <c r="E247" s="10" t="s">
        <v>321</v>
      </c>
      <c r="F247" s="14" t="s">
        <v>134</v>
      </c>
      <c r="G247" s="14" t="s">
        <v>125</v>
      </c>
      <c r="H247" s="10" t="s">
        <v>297</v>
      </c>
      <c r="I247" s="14" t="s">
        <v>53</v>
      </c>
      <c r="J247" s="10" t="s">
        <v>121</v>
      </c>
      <c r="K247" s="14" t="s">
        <v>48</v>
      </c>
      <c r="L247" s="15">
        <v>42643</v>
      </c>
      <c r="M247" s="17">
        <v>3688.7</v>
      </c>
    </row>
    <row r="248" spans="3:13" x14ac:dyDescent="0.25">
      <c r="C248" s="19" t="s">
        <v>320</v>
      </c>
      <c r="D248" s="10" t="s">
        <v>91</v>
      </c>
      <c r="E248" s="10" t="s">
        <v>321</v>
      </c>
      <c r="F248" s="14" t="s">
        <v>134</v>
      </c>
      <c r="G248" s="14" t="s">
        <v>125</v>
      </c>
      <c r="H248" s="10" t="s">
        <v>442</v>
      </c>
      <c r="I248" s="14" t="s">
        <v>53</v>
      </c>
      <c r="J248" s="10" t="s">
        <v>121</v>
      </c>
      <c r="K248" s="14" t="s">
        <v>48</v>
      </c>
      <c r="L248" s="15">
        <v>42735</v>
      </c>
      <c r="M248" s="17">
        <v>13150</v>
      </c>
    </row>
    <row r="249" spans="3:13" ht="30" x14ac:dyDescent="0.25">
      <c r="C249" s="19">
        <v>17176</v>
      </c>
      <c r="D249" s="10" t="s">
        <v>91</v>
      </c>
      <c r="E249" s="10" t="s">
        <v>517</v>
      </c>
      <c r="F249" s="14" t="s">
        <v>134</v>
      </c>
      <c r="G249" s="14" t="s">
        <v>125</v>
      </c>
      <c r="H249" s="10" t="s">
        <v>518</v>
      </c>
      <c r="I249" s="14" t="s">
        <v>171</v>
      </c>
      <c r="J249" s="10" t="s">
        <v>121</v>
      </c>
      <c r="K249" s="14" t="s">
        <v>150</v>
      </c>
      <c r="L249" s="15">
        <v>42816</v>
      </c>
      <c r="M249" s="17">
        <v>73586</v>
      </c>
    </row>
    <row r="250" spans="3:13" x14ac:dyDescent="0.25">
      <c r="C250" s="96" t="s">
        <v>320</v>
      </c>
      <c r="D250" s="10" t="s">
        <v>91</v>
      </c>
      <c r="E250" s="92" t="s">
        <v>321</v>
      </c>
      <c r="F250" s="14" t="s">
        <v>134</v>
      </c>
      <c r="G250" s="14" t="s">
        <v>125</v>
      </c>
      <c r="H250" s="10" t="s">
        <v>586</v>
      </c>
      <c r="I250" s="14" t="s">
        <v>53</v>
      </c>
      <c r="J250" s="10" t="s">
        <v>121</v>
      </c>
      <c r="K250" s="14" t="s">
        <v>48</v>
      </c>
      <c r="L250" s="15">
        <v>42825</v>
      </c>
      <c r="M250" s="17">
        <v>139</v>
      </c>
    </row>
    <row r="251" spans="3:13" x14ac:dyDescent="0.25">
      <c r="C251" s="19" t="s">
        <v>320</v>
      </c>
      <c r="D251" s="10" t="s">
        <v>91</v>
      </c>
      <c r="E251" s="92" t="s">
        <v>321</v>
      </c>
      <c r="F251" s="14" t="s">
        <v>134</v>
      </c>
      <c r="G251" s="14" t="s">
        <v>125</v>
      </c>
      <c r="H251" s="10" t="s">
        <v>529</v>
      </c>
      <c r="I251" s="14" t="s">
        <v>53</v>
      </c>
      <c r="J251" s="10" t="s">
        <v>121</v>
      </c>
      <c r="K251" s="14" t="s">
        <v>48</v>
      </c>
      <c r="L251" s="15">
        <v>42916</v>
      </c>
      <c r="M251" s="17">
        <v>9903</v>
      </c>
    </row>
    <row r="252" spans="3:13" ht="30" x14ac:dyDescent="0.25">
      <c r="C252" s="19">
        <v>17001</v>
      </c>
      <c r="D252" s="10" t="s">
        <v>68</v>
      </c>
      <c r="E252" s="10" t="s">
        <v>123</v>
      </c>
      <c r="F252" s="14" t="s">
        <v>124</v>
      </c>
      <c r="G252" s="14" t="s">
        <v>125</v>
      </c>
      <c r="H252" s="10" t="s">
        <v>126</v>
      </c>
      <c r="I252" s="14" t="s">
        <v>127</v>
      </c>
      <c r="J252" s="10" t="s">
        <v>128</v>
      </c>
      <c r="K252" s="14" t="s">
        <v>48</v>
      </c>
      <c r="L252" s="15">
        <v>42563</v>
      </c>
      <c r="M252" s="17">
        <f>1500*10%</f>
        <v>150</v>
      </c>
    </row>
    <row r="253" spans="3:13" ht="30" x14ac:dyDescent="0.25">
      <c r="C253" s="19">
        <v>17130</v>
      </c>
      <c r="D253" s="10" t="s">
        <v>384</v>
      </c>
      <c r="E253" s="10" t="s">
        <v>477</v>
      </c>
      <c r="F253" s="14" t="s">
        <v>148</v>
      </c>
      <c r="G253" s="14" t="s">
        <v>125</v>
      </c>
      <c r="H253" s="10" t="s">
        <v>478</v>
      </c>
      <c r="I253" s="14" t="s">
        <v>52</v>
      </c>
      <c r="J253" s="10" t="s">
        <v>121</v>
      </c>
      <c r="K253" s="14" t="s">
        <v>47</v>
      </c>
      <c r="L253" s="15">
        <v>42760</v>
      </c>
      <c r="M253" s="17">
        <v>6738</v>
      </c>
    </row>
    <row r="254" spans="3:13" ht="30" x14ac:dyDescent="0.25">
      <c r="C254" s="19">
        <v>17131</v>
      </c>
      <c r="D254" s="10" t="s">
        <v>384</v>
      </c>
      <c r="E254" s="10" t="s">
        <v>479</v>
      </c>
      <c r="F254" s="14" t="s">
        <v>148</v>
      </c>
      <c r="G254" s="14" t="s">
        <v>125</v>
      </c>
      <c r="H254" s="10" t="s">
        <v>478</v>
      </c>
      <c r="I254" s="14" t="s">
        <v>52</v>
      </c>
      <c r="J254" s="10" t="s">
        <v>121</v>
      </c>
      <c r="K254" s="14" t="s">
        <v>47</v>
      </c>
      <c r="L254" s="15">
        <v>42760</v>
      </c>
      <c r="M254" s="17">
        <v>6815</v>
      </c>
    </row>
    <row r="255" spans="3:13" ht="45" x14ac:dyDescent="0.25">
      <c r="C255" s="19">
        <v>17095</v>
      </c>
      <c r="D255" s="10" t="s">
        <v>380</v>
      </c>
      <c r="E255" s="10" t="s">
        <v>381</v>
      </c>
      <c r="F255" s="14" t="s">
        <v>124</v>
      </c>
      <c r="G255" s="14" t="s">
        <v>125</v>
      </c>
      <c r="H255" s="10" t="s">
        <v>382</v>
      </c>
      <c r="I255" s="14" t="s">
        <v>127</v>
      </c>
      <c r="J255" s="10" t="s">
        <v>121</v>
      </c>
      <c r="K255" s="14" t="s">
        <v>150</v>
      </c>
      <c r="L255" s="15">
        <v>42856</v>
      </c>
      <c r="M255" s="17">
        <v>24660</v>
      </c>
    </row>
    <row r="256" spans="3:13" ht="30" x14ac:dyDescent="0.25">
      <c r="C256" s="19">
        <v>17008</v>
      </c>
      <c r="D256" s="10" t="s">
        <v>151</v>
      </c>
      <c r="E256" s="10" t="s">
        <v>152</v>
      </c>
      <c r="F256" s="14" t="s">
        <v>124</v>
      </c>
      <c r="G256" s="14" t="s">
        <v>125</v>
      </c>
      <c r="H256" s="10" t="s">
        <v>153</v>
      </c>
      <c r="I256" s="14" t="s">
        <v>52</v>
      </c>
      <c r="J256" s="10" t="s">
        <v>121</v>
      </c>
      <c r="K256" s="14" t="s">
        <v>48</v>
      </c>
      <c r="L256" s="15">
        <v>42569</v>
      </c>
      <c r="M256" s="17">
        <v>1500</v>
      </c>
    </row>
    <row r="257" spans="1:13" ht="30" x14ac:dyDescent="0.25">
      <c r="C257" s="19">
        <v>16035</v>
      </c>
      <c r="D257" s="10" t="s">
        <v>151</v>
      </c>
      <c r="E257" s="10" t="s">
        <v>240</v>
      </c>
      <c r="F257" s="14" t="s">
        <v>124</v>
      </c>
      <c r="G257" s="14" t="s">
        <v>125</v>
      </c>
      <c r="H257" s="10" t="s">
        <v>241</v>
      </c>
      <c r="I257" s="14" t="s">
        <v>127</v>
      </c>
      <c r="J257" s="10" t="s">
        <v>121</v>
      </c>
      <c r="K257" s="14" t="s">
        <v>150</v>
      </c>
      <c r="L257" s="15">
        <v>42593</v>
      </c>
      <c r="M257" s="17">
        <v>107202</v>
      </c>
    </row>
    <row r="258" spans="1:13" ht="30" x14ac:dyDescent="0.25">
      <c r="C258" s="19">
        <v>16010</v>
      </c>
      <c r="D258" s="10" t="s">
        <v>587</v>
      </c>
      <c r="E258" s="10" t="s">
        <v>543</v>
      </c>
      <c r="F258" s="14" t="s">
        <v>222</v>
      </c>
      <c r="G258" s="14" t="s">
        <v>125</v>
      </c>
      <c r="H258" s="10" t="s">
        <v>126</v>
      </c>
      <c r="I258" s="14" t="s">
        <v>127</v>
      </c>
      <c r="J258" s="10" t="s">
        <v>121</v>
      </c>
      <c r="K258" s="14" t="s">
        <v>150</v>
      </c>
      <c r="L258" s="15">
        <v>42892</v>
      </c>
      <c r="M258" s="17">
        <v>5623</v>
      </c>
    </row>
    <row r="259" spans="1:13" ht="30" x14ac:dyDescent="0.25">
      <c r="C259" s="19">
        <v>16016</v>
      </c>
      <c r="D259" s="10" t="s">
        <v>147</v>
      </c>
      <c r="E259" s="10" t="s">
        <v>458</v>
      </c>
      <c r="F259" s="14" t="s">
        <v>148</v>
      </c>
      <c r="G259" s="14" t="s">
        <v>125</v>
      </c>
      <c r="H259" s="10" t="s">
        <v>149</v>
      </c>
      <c r="I259" s="14" t="s">
        <v>127</v>
      </c>
      <c r="J259" s="10" t="s">
        <v>221</v>
      </c>
      <c r="K259" s="14" t="s">
        <v>150</v>
      </c>
      <c r="L259" s="15">
        <v>42719</v>
      </c>
      <c r="M259" s="17">
        <v>18750</v>
      </c>
    </row>
    <row r="260" spans="1:13" ht="30" x14ac:dyDescent="0.25">
      <c r="C260" s="19">
        <v>17001</v>
      </c>
      <c r="D260" s="10" t="s">
        <v>122</v>
      </c>
      <c r="E260" s="10" t="s">
        <v>123</v>
      </c>
      <c r="F260" s="14" t="s">
        <v>124</v>
      </c>
      <c r="G260" s="14" t="s">
        <v>125</v>
      </c>
      <c r="H260" s="10" t="s">
        <v>126</v>
      </c>
      <c r="I260" s="14" t="s">
        <v>127</v>
      </c>
      <c r="J260" s="10" t="s">
        <v>128</v>
      </c>
      <c r="K260" s="14" t="s">
        <v>48</v>
      </c>
      <c r="L260" s="15">
        <v>42563</v>
      </c>
      <c r="M260" s="17">
        <f>1500*90%</f>
        <v>1350</v>
      </c>
    </row>
    <row r="261" spans="1:13" ht="30" x14ac:dyDescent="0.25">
      <c r="C261" s="19">
        <v>16025</v>
      </c>
      <c r="D261" s="10" t="s">
        <v>76</v>
      </c>
      <c r="E261" s="10" t="s">
        <v>247</v>
      </c>
      <c r="F261" s="14" t="s">
        <v>148</v>
      </c>
      <c r="G261" s="14" t="s">
        <v>125</v>
      </c>
      <c r="H261" s="10" t="s">
        <v>149</v>
      </c>
      <c r="I261" s="14" t="s">
        <v>127</v>
      </c>
      <c r="J261" s="10" t="s">
        <v>221</v>
      </c>
      <c r="K261" s="14" t="s">
        <v>150</v>
      </c>
      <c r="L261" s="15">
        <v>42615</v>
      </c>
      <c r="M261" s="17">
        <v>28500</v>
      </c>
    </row>
    <row r="262" spans="1:13" ht="30" x14ac:dyDescent="0.25">
      <c r="C262" s="19">
        <v>16025</v>
      </c>
      <c r="D262" s="10" t="s">
        <v>76</v>
      </c>
      <c r="E262" s="10" t="s">
        <v>247</v>
      </c>
      <c r="F262" s="14" t="s">
        <v>148</v>
      </c>
      <c r="G262" s="14" t="s">
        <v>125</v>
      </c>
      <c r="H262" s="10" t="s">
        <v>149</v>
      </c>
      <c r="I262" s="14" t="s">
        <v>127</v>
      </c>
      <c r="J262" s="10" t="s">
        <v>221</v>
      </c>
      <c r="K262" s="14" t="s">
        <v>150</v>
      </c>
      <c r="L262" s="15">
        <v>42719</v>
      </c>
      <c r="M262" s="17">
        <v>13000</v>
      </c>
    </row>
    <row r="263" spans="1:13" ht="30" x14ac:dyDescent="0.25">
      <c r="C263" s="19">
        <v>16025</v>
      </c>
      <c r="D263" s="10" t="s">
        <v>76</v>
      </c>
      <c r="E263" s="10" t="s">
        <v>247</v>
      </c>
      <c r="F263" s="14" t="s">
        <v>148</v>
      </c>
      <c r="G263" s="14" t="s">
        <v>125</v>
      </c>
      <c r="H263" s="10" t="s">
        <v>149</v>
      </c>
      <c r="I263" s="14" t="s">
        <v>127</v>
      </c>
      <c r="J263" s="10" t="s">
        <v>221</v>
      </c>
      <c r="K263" s="14" t="s">
        <v>150</v>
      </c>
      <c r="L263" s="15">
        <v>42796</v>
      </c>
      <c r="M263" s="17">
        <v>16892</v>
      </c>
    </row>
    <row r="264" spans="1:13" ht="30" x14ac:dyDescent="0.25">
      <c r="C264" s="19">
        <v>17130</v>
      </c>
      <c r="D264" s="10" t="s">
        <v>385</v>
      </c>
      <c r="E264" s="60" t="s">
        <v>477</v>
      </c>
      <c r="F264" s="14" t="s">
        <v>148</v>
      </c>
      <c r="G264" s="14" t="s">
        <v>125</v>
      </c>
      <c r="H264" s="10" t="s">
        <v>478</v>
      </c>
      <c r="I264" s="14" t="s">
        <v>52</v>
      </c>
      <c r="J264" s="10" t="s">
        <v>121</v>
      </c>
      <c r="K264" s="14" t="s">
        <v>47</v>
      </c>
      <c r="L264" s="15">
        <v>42760</v>
      </c>
      <c r="M264" s="17">
        <v>6737</v>
      </c>
    </row>
    <row r="265" spans="1:13" ht="30" x14ac:dyDescent="0.25">
      <c r="C265" s="19">
        <v>17131</v>
      </c>
      <c r="D265" s="10" t="s">
        <v>385</v>
      </c>
      <c r="E265" s="10" t="s">
        <v>479</v>
      </c>
      <c r="F265" s="14" t="s">
        <v>148</v>
      </c>
      <c r="G265" s="14" t="s">
        <v>125</v>
      </c>
      <c r="H265" s="10" t="s">
        <v>478</v>
      </c>
      <c r="I265" s="14" t="s">
        <v>52</v>
      </c>
      <c r="J265" s="10" t="s">
        <v>121</v>
      </c>
      <c r="K265" s="14" t="s">
        <v>47</v>
      </c>
      <c r="L265" s="15">
        <v>42760</v>
      </c>
      <c r="M265" s="17">
        <v>6814</v>
      </c>
    </row>
    <row r="266" spans="1:13" ht="30" x14ac:dyDescent="0.25">
      <c r="C266" s="19">
        <v>17024</v>
      </c>
      <c r="D266" s="10" t="s">
        <v>201</v>
      </c>
      <c r="E266" s="10" t="s">
        <v>199</v>
      </c>
      <c r="F266" s="14" t="s">
        <v>134</v>
      </c>
      <c r="G266" s="14" t="s">
        <v>125</v>
      </c>
      <c r="H266" s="10" t="s">
        <v>126</v>
      </c>
      <c r="I266" s="14" t="s">
        <v>127</v>
      </c>
      <c r="J266" s="10" t="s">
        <v>200</v>
      </c>
      <c r="K266" s="14" t="s">
        <v>48</v>
      </c>
      <c r="L266" s="15">
        <v>42584</v>
      </c>
      <c r="M266" s="17">
        <v>5826</v>
      </c>
    </row>
    <row r="267" spans="1:13" x14ac:dyDescent="0.25">
      <c r="C267" s="19" t="s">
        <v>579</v>
      </c>
      <c r="D267" s="10" t="s">
        <v>201</v>
      </c>
      <c r="E267" s="91" t="s">
        <v>580</v>
      </c>
      <c r="F267" s="14" t="s">
        <v>134</v>
      </c>
      <c r="G267" s="14" t="s">
        <v>125</v>
      </c>
      <c r="H267" s="10" t="s">
        <v>529</v>
      </c>
      <c r="I267" s="14" t="s">
        <v>53</v>
      </c>
      <c r="J267" s="10" t="s">
        <v>121</v>
      </c>
      <c r="K267" s="14" t="s">
        <v>48</v>
      </c>
      <c r="L267" s="15">
        <v>42916</v>
      </c>
      <c r="M267" s="17">
        <v>105</v>
      </c>
    </row>
    <row r="268" spans="1:13" x14ac:dyDescent="0.25">
      <c r="A268" s="21"/>
      <c r="B268" s="21"/>
      <c r="C268" s="46"/>
      <c r="D268" s="47"/>
      <c r="E268" s="48"/>
      <c r="F268" s="36"/>
      <c r="G268" s="45"/>
      <c r="H268" s="45"/>
      <c r="I268" s="36"/>
      <c r="J268" s="22"/>
      <c r="K268" s="22"/>
      <c r="L268" s="22"/>
      <c r="M268" s="58"/>
    </row>
    <row r="269" spans="1:13" ht="21" x14ac:dyDescent="0.25">
      <c r="A269" s="37"/>
      <c r="B269" s="38" t="s">
        <v>9</v>
      </c>
      <c r="C269" s="76"/>
      <c r="D269" s="77"/>
      <c r="E269" s="78"/>
      <c r="F269" s="79"/>
      <c r="G269" s="80"/>
      <c r="H269" s="80" t="s">
        <v>45</v>
      </c>
      <c r="I269" s="81">
        <f>COUNT(M271:M277)</f>
        <v>6</v>
      </c>
      <c r="J269" s="82"/>
      <c r="K269" s="82"/>
      <c r="L269" s="81" t="s">
        <v>44</v>
      </c>
      <c r="M269" s="63">
        <f>SUM(M271:M277)</f>
        <v>45663</v>
      </c>
    </row>
    <row r="270" spans="1:13" ht="37.5" x14ac:dyDescent="0.25">
      <c r="A270" s="67"/>
      <c r="B270" s="67"/>
      <c r="C270" s="56" t="s">
        <v>0</v>
      </c>
      <c r="D270" s="57" t="s">
        <v>1</v>
      </c>
      <c r="E270" s="33" t="s">
        <v>2</v>
      </c>
      <c r="F270" s="33" t="s">
        <v>3</v>
      </c>
      <c r="G270" s="33" t="s">
        <v>4</v>
      </c>
      <c r="H270" s="33" t="s">
        <v>5</v>
      </c>
      <c r="I270" s="33" t="s">
        <v>6</v>
      </c>
      <c r="J270" s="33" t="s">
        <v>7</v>
      </c>
      <c r="K270" s="33" t="s">
        <v>8</v>
      </c>
      <c r="L270" s="61" t="s">
        <v>43</v>
      </c>
      <c r="M270" s="61" t="s">
        <v>44</v>
      </c>
    </row>
    <row r="271" spans="1:13" ht="30" x14ac:dyDescent="0.25">
      <c r="C271" s="19">
        <v>16166</v>
      </c>
      <c r="D271" s="10" t="s">
        <v>109</v>
      </c>
      <c r="E271" s="10" t="s">
        <v>263</v>
      </c>
      <c r="F271" s="14" t="s">
        <v>264</v>
      </c>
      <c r="G271" s="14" t="s">
        <v>125</v>
      </c>
      <c r="H271" s="10" t="s">
        <v>265</v>
      </c>
      <c r="I271" s="14" t="s">
        <v>139</v>
      </c>
      <c r="J271" s="10" t="s">
        <v>121</v>
      </c>
      <c r="K271" s="14" t="s">
        <v>47</v>
      </c>
      <c r="L271" s="15">
        <v>42579</v>
      </c>
      <c r="M271" s="17">
        <f>20000*90%</f>
        <v>18000</v>
      </c>
    </row>
    <row r="272" spans="1:13" ht="30" x14ac:dyDescent="0.25">
      <c r="C272" s="19">
        <v>16166</v>
      </c>
      <c r="D272" s="10" t="s">
        <v>94</v>
      </c>
      <c r="E272" s="10" t="s">
        <v>263</v>
      </c>
      <c r="F272" s="14" t="s">
        <v>264</v>
      </c>
      <c r="G272" s="14" t="s">
        <v>125</v>
      </c>
      <c r="H272" s="10" t="s">
        <v>265</v>
      </c>
      <c r="I272" s="14" t="s">
        <v>139</v>
      </c>
      <c r="J272" s="10" t="s">
        <v>121</v>
      </c>
      <c r="K272" s="14" t="s">
        <v>47</v>
      </c>
      <c r="L272" s="15">
        <v>42579</v>
      </c>
      <c r="M272" s="17">
        <f>20000*10%</f>
        <v>2000</v>
      </c>
    </row>
    <row r="273" spans="1:13" x14ac:dyDescent="0.25">
      <c r="C273" s="19" t="s">
        <v>341</v>
      </c>
      <c r="D273" s="10" t="s">
        <v>94</v>
      </c>
      <c r="E273" s="10" t="s">
        <v>9</v>
      </c>
      <c r="F273" s="14" t="s">
        <v>264</v>
      </c>
      <c r="G273" s="14" t="s">
        <v>125</v>
      </c>
      <c r="H273" s="10" t="s">
        <v>297</v>
      </c>
      <c r="I273" s="14" t="s">
        <v>53</v>
      </c>
      <c r="J273" s="10" t="s">
        <v>121</v>
      </c>
      <c r="K273" s="14" t="s">
        <v>48</v>
      </c>
      <c r="L273" s="15">
        <v>42643</v>
      </c>
      <c r="M273" s="17">
        <v>22546</v>
      </c>
    </row>
    <row r="274" spans="1:13" x14ac:dyDescent="0.25">
      <c r="C274" s="19" t="s">
        <v>341</v>
      </c>
      <c r="D274" s="10" t="s">
        <v>94</v>
      </c>
      <c r="E274" s="10" t="s">
        <v>9</v>
      </c>
      <c r="F274" s="14" t="s">
        <v>264</v>
      </c>
      <c r="G274" s="14" t="s">
        <v>125</v>
      </c>
      <c r="H274" s="10" t="s">
        <v>442</v>
      </c>
      <c r="I274" s="14" t="s">
        <v>53</v>
      </c>
      <c r="J274" s="10" t="s">
        <v>121</v>
      </c>
      <c r="K274" s="14" t="s">
        <v>48</v>
      </c>
      <c r="L274" s="15">
        <v>42735</v>
      </c>
      <c r="M274" s="17">
        <v>2695</v>
      </c>
    </row>
    <row r="275" spans="1:13" x14ac:dyDescent="0.25">
      <c r="C275" s="97" t="s">
        <v>341</v>
      </c>
      <c r="D275" s="93" t="s">
        <v>94</v>
      </c>
      <c r="E275" s="98" t="s">
        <v>9</v>
      </c>
      <c r="F275" s="14" t="s">
        <v>264</v>
      </c>
      <c r="G275" s="14" t="s">
        <v>125</v>
      </c>
      <c r="H275" s="10" t="s">
        <v>586</v>
      </c>
      <c r="I275" s="14" t="s">
        <v>53</v>
      </c>
      <c r="J275" s="10" t="s">
        <v>121</v>
      </c>
      <c r="K275" s="14" t="s">
        <v>48</v>
      </c>
      <c r="L275" s="15">
        <v>42825</v>
      </c>
      <c r="M275" s="17">
        <v>825</v>
      </c>
    </row>
    <row r="276" spans="1:13" x14ac:dyDescent="0.25">
      <c r="C276" s="19" t="s">
        <v>341</v>
      </c>
      <c r="D276" s="10" t="s">
        <v>94</v>
      </c>
      <c r="E276" s="98" t="s">
        <v>9</v>
      </c>
      <c r="F276" s="14" t="s">
        <v>264</v>
      </c>
      <c r="G276" s="14" t="s">
        <v>125</v>
      </c>
      <c r="H276" s="10" t="s">
        <v>529</v>
      </c>
      <c r="I276" s="14" t="s">
        <v>53</v>
      </c>
      <c r="J276" s="10" t="s">
        <v>121</v>
      </c>
      <c r="K276" s="14" t="s">
        <v>48</v>
      </c>
      <c r="L276" s="15">
        <v>42916</v>
      </c>
      <c r="M276" s="17">
        <v>-403</v>
      </c>
    </row>
    <row r="277" spans="1:13" x14ac:dyDescent="0.25">
      <c r="A277" s="21"/>
      <c r="B277" s="21"/>
      <c r="C277" s="84"/>
      <c r="D277" s="62"/>
      <c r="E277" s="48"/>
      <c r="F277" s="45"/>
      <c r="G277" s="45"/>
      <c r="H277" s="22"/>
      <c r="I277" s="45"/>
      <c r="J277" s="22"/>
      <c r="K277" s="45"/>
      <c r="L277" s="46"/>
      <c r="M277" s="58"/>
    </row>
    <row r="278" spans="1:13" ht="21" x14ac:dyDescent="0.25">
      <c r="A278" s="37"/>
      <c r="B278" s="38" t="s">
        <v>18</v>
      </c>
      <c r="C278" s="76"/>
      <c r="D278" s="77"/>
      <c r="E278" s="78"/>
      <c r="F278" s="79"/>
      <c r="G278" s="80"/>
      <c r="H278" s="80" t="s">
        <v>45</v>
      </c>
      <c r="I278" s="81">
        <f>COUNT(M280:M302)</f>
        <v>22</v>
      </c>
      <c r="J278" s="82"/>
      <c r="K278" s="82"/>
      <c r="L278" s="81" t="s">
        <v>44</v>
      </c>
      <c r="M278" s="63">
        <f>SUM(M280:M302)</f>
        <v>790306</v>
      </c>
    </row>
    <row r="279" spans="1:13" ht="37.5" x14ac:dyDescent="0.25">
      <c r="A279" s="67"/>
      <c r="B279" s="67"/>
      <c r="C279" s="56" t="s">
        <v>0</v>
      </c>
      <c r="D279" s="57" t="s">
        <v>1</v>
      </c>
      <c r="E279" s="33" t="s">
        <v>2</v>
      </c>
      <c r="F279" s="33" t="s">
        <v>3</v>
      </c>
      <c r="G279" s="33" t="s">
        <v>4</v>
      </c>
      <c r="H279" s="33" t="s">
        <v>5</v>
      </c>
      <c r="I279" s="33" t="s">
        <v>6</v>
      </c>
      <c r="J279" s="33" t="s">
        <v>7</v>
      </c>
      <c r="K279" s="33" t="s">
        <v>8</v>
      </c>
      <c r="L279" s="61" t="s">
        <v>43</v>
      </c>
      <c r="M279" s="61" t="s">
        <v>44</v>
      </c>
    </row>
    <row r="280" spans="1:13" ht="30" x14ac:dyDescent="0.25">
      <c r="C280" s="19">
        <v>17006</v>
      </c>
      <c r="D280" s="10" t="s">
        <v>106</v>
      </c>
      <c r="E280" s="10" t="s">
        <v>144</v>
      </c>
      <c r="F280" s="14" t="s">
        <v>130</v>
      </c>
      <c r="G280" s="14" t="s">
        <v>125</v>
      </c>
      <c r="H280" s="10" t="s">
        <v>145</v>
      </c>
      <c r="I280" s="14" t="s">
        <v>127</v>
      </c>
      <c r="J280" s="10" t="s">
        <v>146</v>
      </c>
      <c r="K280" s="14" t="s">
        <v>48</v>
      </c>
      <c r="L280" s="15">
        <v>42580</v>
      </c>
      <c r="M280" s="17">
        <v>44400</v>
      </c>
    </row>
    <row r="281" spans="1:13" ht="30" x14ac:dyDescent="0.25">
      <c r="C281" s="19">
        <v>17002</v>
      </c>
      <c r="D281" s="10" t="s">
        <v>122</v>
      </c>
      <c r="E281" s="10" t="s">
        <v>129</v>
      </c>
      <c r="F281" s="14" t="s">
        <v>130</v>
      </c>
      <c r="G281" s="14" t="s">
        <v>125</v>
      </c>
      <c r="H281" s="10" t="s">
        <v>131</v>
      </c>
      <c r="I281" s="14" t="s">
        <v>127</v>
      </c>
      <c r="J281" s="10" t="s">
        <v>132</v>
      </c>
      <c r="K281" s="14" t="s">
        <v>48</v>
      </c>
      <c r="L281" s="15">
        <v>42563</v>
      </c>
      <c r="M281" s="17">
        <v>64706</v>
      </c>
    </row>
    <row r="282" spans="1:13" ht="30" x14ac:dyDescent="0.25">
      <c r="C282" s="19">
        <v>17006</v>
      </c>
      <c r="D282" s="10" t="s">
        <v>122</v>
      </c>
      <c r="E282" s="10" t="s">
        <v>144</v>
      </c>
      <c r="F282" s="14" t="s">
        <v>130</v>
      </c>
      <c r="G282" s="14" t="s">
        <v>125</v>
      </c>
      <c r="H282" s="10" t="s">
        <v>145</v>
      </c>
      <c r="I282" s="14" t="s">
        <v>127</v>
      </c>
      <c r="J282" s="10" t="s">
        <v>146</v>
      </c>
      <c r="K282" s="14" t="s">
        <v>48</v>
      </c>
      <c r="L282" s="15">
        <v>42580</v>
      </c>
      <c r="M282" s="17">
        <v>2960</v>
      </c>
    </row>
    <row r="283" spans="1:13" ht="30" x14ac:dyDescent="0.25">
      <c r="C283" s="19">
        <v>17006</v>
      </c>
      <c r="D283" s="10" t="s">
        <v>67</v>
      </c>
      <c r="E283" s="10" t="s">
        <v>144</v>
      </c>
      <c r="F283" s="14" t="s">
        <v>130</v>
      </c>
      <c r="G283" s="14" t="s">
        <v>125</v>
      </c>
      <c r="H283" s="10" t="s">
        <v>145</v>
      </c>
      <c r="I283" s="14" t="s">
        <v>127</v>
      </c>
      <c r="J283" s="10" t="s">
        <v>146</v>
      </c>
      <c r="K283" s="14" t="s">
        <v>48</v>
      </c>
      <c r="L283" s="15">
        <v>42580</v>
      </c>
      <c r="M283" s="17">
        <v>11840</v>
      </c>
    </row>
    <row r="284" spans="1:13" ht="30" x14ac:dyDescent="0.25">
      <c r="C284" s="19">
        <v>17051</v>
      </c>
      <c r="D284" s="10" t="s">
        <v>122</v>
      </c>
      <c r="E284" s="10" t="s">
        <v>255</v>
      </c>
      <c r="F284" s="14" t="s">
        <v>130</v>
      </c>
      <c r="G284" s="14" t="s">
        <v>125</v>
      </c>
      <c r="H284" s="10" t="s">
        <v>256</v>
      </c>
      <c r="I284" s="14" t="s">
        <v>139</v>
      </c>
      <c r="J284" s="10" t="s">
        <v>121</v>
      </c>
      <c r="K284" s="14" t="s">
        <v>48</v>
      </c>
      <c r="L284" s="15">
        <v>42664</v>
      </c>
      <c r="M284" s="17">
        <f>19230*2%</f>
        <v>384.6</v>
      </c>
    </row>
    <row r="285" spans="1:13" ht="30" x14ac:dyDescent="0.25">
      <c r="C285" s="19" t="s">
        <v>319</v>
      </c>
      <c r="D285" s="10" t="s">
        <v>122</v>
      </c>
      <c r="E285" s="10" t="s">
        <v>18</v>
      </c>
      <c r="F285" s="14" t="s">
        <v>130</v>
      </c>
      <c r="G285" s="14" t="s">
        <v>125</v>
      </c>
      <c r="H285" s="10" t="s">
        <v>297</v>
      </c>
      <c r="I285" s="14" t="s">
        <v>53</v>
      </c>
      <c r="J285" s="10" t="s">
        <v>121</v>
      </c>
      <c r="K285" s="14" t="s">
        <v>48</v>
      </c>
      <c r="L285" s="15">
        <v>42643</v>
      </c>
      <c r="M285" s="17">
        <v>3400</v>
      </c>
    </row>
    <row r="286" spans="1:13" ht="30" x14ac:dyDescent="0.25">
      <c r="C286" s="19">
        <v>17051</v>
      </c>
      <c r="D286" s="10" t="s">
        <v>67</v>
      </c>
      <c r="E286" s="10" t="s">
        <v>255</v>
      </c>
      <c r="F286" s="14" t="s">
        <v>130</v>
      </c>
      <c r="G286" s="14" t="s">
        <v>125</v>
      </c>
      <c r="H286" s="10" t="s">
        <v>256</v>
      </c>
      <c r="I286" s="14" t="s">
        <v>139</v>
      </c>
      <c r="J286" s="10" t="s">
        <v>121</v>
      </c>
      <c r="K286" s="14" t="s">
        <v>48</v>
      </c>
      <c r="L286" s="15">
        <v>42664</v>
      </c>
      <c r="M286" s="17">
        <f>19230*98%</f>
        <v>18845.400000000001</v>
      </c>
    </row>
    <row r="287" spans="1:13" ht="30" x14ac:dyDescent="0.25">
      <c r="C287" s="19">
        <v>16155</v>
      </c>
      <c r="D287" s="10" t="s">
        <v>68</v>
      </c>
      <c r="E287" s="10" t="s">
        <v>446</v>
      </c>
      <c r="F287" s="14" t="s">
        <v>130</v>
      </c>
      <c r="G287" s="14" t="s">
        <v>125</v>
      </c>
      <c r="H287" s="10" t="s">
        <v>447</v>
      </c>
      <c r="I287" s="14" t="s">
        <v>127</v>
      </c>
      <c r="J287" s="10" t="s">
        <v>448</v>
      </c>
      <c r="K287" s="14" t="s">
        <v>48</v>
      </c>
      <c r="L287" s="15">
        <v>42675</v>
      </c>
      <c r="M287" s="17">
        <v>19316</v>
      </c>
    </row>
    <row r="288" spans="1:13" ht="30" x14ac:dyDescent="0.25">
      <c r="C288" s="19">
        <v>16155</v>
      </c>
      <c r="D288" s="10" t="s">
        <v>67</v>
      </c>
      <c r="E288" s="10" t="s">
        <v>446</v>
      </c>
      <c r="F288" s="14" t="s">
        <v>130</v>
      </c>
      <c r="G288" s="14" t="s">
        <v>125</v>
      </c>
      <c r="H288" s="10" t="s">
        <v>447</v>
      </c>
      <c r="I288" s="14" t="s">
        <v>127</v>
      </c>
      <c r="J288" s="10" t="s">
        <v>448</v>
      </c>
      <c r="K288" s="14" t="s">
        <v>48</v>
      </c>
      <c r="L288" s="15">
        <v>42675</v>
      </c>
      <c r="M288" s="17">
        <v>367012</v>
      </c>
    </row>
    <row r="289" spans="1:13" ht="30" x14ac:dyDescent="0.25">
      <c r="C289" s="19">
        <v>17062</v>
      </c>
      <c r="D289" s="10" t="s">
        <v>122</v>
      </c>
      <c r="E289" s="10" t="s">
        <v>289</v>
      </c>
      <c r="F289" s="14" t="s">
        <v>130</v>
      </c>
      <c r="G289" s="14" t="s">
        <v>125</v>
      </c>
      <c r="H289" s="10" t="s">
        <v>290</v>
      </c>
      <c r="I289" s="14" t="s">
        <v>171</v>
      </c>
      <c r="J289" s="10" t="s">
        <v>121</v>
      </c>
      <c r="K289" s="14" t="s">
        <v>48</v>
      </c>
      <c r="L289" s="15">
        <v>42719</v>
      </c>
      <c r="M289" s="17">
        <v>8901</v>
      </c>
    </row>
    <row r="290" spans="1:13" ht="30" x14ac:dyDescent="0.25">
      <c r="C290" s="19" t="s">
        <v>319</v>
      </c>
      <c r="D290" s="10" t="s">
        <v>122</v>
      </c>
      <c r="E290" s="10" t="s">
        <v>18</v>
      </c>
      <c r="F290" s="14" t="s">
        <v>130</v>
      </c>
      <c r="G290" s="14" t="s">
        <v>125</v>
      </c>
      <c r="H290" s="10" t="s">
        <v>442</v>
      </c>
      <c r="I290" s="14" t="s">
        <v>53</v>
      </c>
      <c r="J290" s="10" t="s">
        <v>121</v>
      </c>
      <c r="K290" s="14" t="s">
        <v>48</v>
      </c>
      <c r="L290" s="15">
        <v>42735</v>
      </c>
      <c r="M290" s="17">
        <v>35101</v>
      </c>
    </row>
    <row r="291" spans="1:13" ht="30" x14ac:dyDescent="0.25">
      <c r="C291" s="19">
        <v>17151</v>
      </c>
      <c r="D291" s="10" t="s">
        <v>480</v>
      </c>
      <c r="E291" s="10" t="s">
        <v>481</v>
      </c>
      <c r="F291" s="14" t="s">
        <v>130</v>
      </c>
      <c r="G291" s="14" t="s">
        <v>125</v>
      </c>
      <c r="H291" s="10" t="s">
        <v>126</v>
      </c>
      <c r="I291" s="14" t="s">
        <v>127</v>
      </c>
      <c r="J291" s="10" t="s">
        <v>128</v>
      </c>
      <c r="K291" s="14" t="s">
        <v>48</v>
      </c>
      <c r="L291" s="15">
        <v>42795</v>
      </c>
      <c r="M291" s="17">
        <v>10200</v>
      </c>
    </row>
    <row r="292" spans="1:13" ht="30" x14ac:dyDescent="0.25">
      <c r="C292" s="19">
        <v>17035</v>
      </c>
      <c r="D292" s="10" t="s">
        <v>122</v>
      </c>
      <c r="E292" s="10" t="s">
        <v>223</v>
      </c>
      <c r="F292" s="14" t="s">
        <v>130</v>
      </c>
      <c r="G292" s="14" t="s">
        <v>125</v>
      </c>
      <c r="H292" s="10" t="s">
        <v>126</v>
      </c>
      <c r="I292" s="14" t="s">
        <v>127</v>
      </c>
      <c r="J292" s="10" t="s">
        <v>128</v>
      </c>
      <c r="K292" s="14" t="s">
        <v>48</v>
      </c>
      <c r="L292" s="15">
        <v>42802</v>
      </c>
      <c r="M292" s="17">
        <v>100000</v>
      </c>
    </row>
    <row r="293" spans="1:13" ht="30" x14ac:dyDescent="0.25">
      <c r="C293" s="19">
        <v>17151</v>
      </c>
      <c r="D293" s="10" t="s">
        <v>122</v>
      </c>
      <c r="E293" s="10" t="s">
        <v>481</v>
      </c>
      <c r="F293" s="14" t="s">
        <v>130</v>
      </c>
      <c r="G293" s="14" t="s">
        <v>125</v>
      </c>
      <c r="H293" s="10" t="s">
        <v>126</v>
      </c>
      <c r="I293" s="14" t="s">
        <v>127</v>
      </c>
      <c r="J293" s="10" t="s">
        <v>128</v>
      </c>
      <c r="K293" s="14" t="s">
        <v>48</v>
      </c>
      <c r="L293" s="15">
        <v>42795</v>
      </c>
      <c r="M293" s="17">
        <v>1800</v>
      </c>
    </row>
    <row r="294" spans="1:13" ht="30" x14ac:dyDescent="0.25">
      <c r="C294" s="99" t="s">
        <v>319</v>
      </c>
      <c r="D294" s="10" t="s">
        <v>122</v>
      </c>
      <c r="E294" s="60" t="s">
        <v>18</v>
      </c>
      <c r="F294" s="14" t="s">
        <v>130</v>
      </c>
      <c r="G294" s="14" t="s">
        <v>125</v>
      </c>
      <c r="H294" s="10" t="s">
        <v>586</v>
      </c>
      <c r="I294" s="14" t="s">
        <v>53</v>
      </c>
      <c r="J294" s="10" t="s">
        <v>121</v>
      </c>
      <c r="K294" s="14" t="s">
        <v>48</v>
      </c>
      <c r="L294" s="15">
        <v>42825</v>
      </c>
      <c r="M294" s="17">
        <v>28924</v>
      </c>
    </row>
    <row r="295" spans="1:13" ht="30" x14ac:dyDescent="0.25">
      <c r="C295" s="19">
        <v>17197</v>
      </c>
      <c r="D295" s="10" t="s">
        <v>465</v>
      </c>
      <c r="E295" s="10" t="s">
        <v>546</v>
      </c>
      <c r="F295" s="14" t="s">
        <v>130</v>
      </c>
      <c r="G295" s="14" t="s">
        <v>125</v>
      </c>
      <c r="H295" s="10" t="s">
        <v>547</v>
      </c>
      <c r="I295" s="14" t="s">
        <v>127</v>
      </c>
      <c r="J295" s="10" t="s">
        <v>548</v>
      </c>
      <c r="K295" s="14" t="s">
        <v>48</v>
      </c>
      <c r="L295" s="15">
        <v>42893</v>
      </c>
      <c r="M295" s="17">
        <v>11000</v>
      </c>
    </row>
    <row r="296" spans="1:13" ht="30" x14ac:dyDescent="0.25">
      <c r="C296" s="19">
        <v>17198</v>
      </c>
      <c r="D296" s="10" t="s">
        <v>465</v>
      </c>
      <c r="E296" s="10" t="s">
        <v>549</v>
      </c>
      <c r="F296" s="14" t="s">
        <v>130</v>
      </c>
      <c r="G296" s="14" t="s">
        <v>125</v>
      </c>
      <c r="H296" s="10" t="s">
        <v>547</v>
      </c>
      <c r="I296" s="14" t="s">
        <v>127</v>
      </c>
      <c r="J296" s="10" t="s">
        <v>548</v>
      </c>
      <c r="K296" s="14" t="s">
        <v>48</v>
      </c>
      <c r="L296" s="15">
        <v>42893</v>
      </c>
      <c r="M296" s="17">
        <v>9600</v>
      </c>
    </row>
    <row r="297" spans="1:13" ht="30" x14ac:dyDescent="0.25">
      <c r="C297" s="19">
        <v>17207</v>
      </c>
      <c r="D297" s="10" t="s">
        <v>465</v>
      </c>
      <c r="E297" s="10" t="s">
        <v>561</v>
      </c>
      <c r="F297" s="14" t="s">
        <v>130</v>
      </c>
      <c r="G297" s="14" t="s">
        <v>125</v>
      </c>
      <c r="H297" s="10" t="s">
        <v>547</v>
      </c>
      <c r="I297" s="14" t="s">
        <v>127</v>
      </c>
      <c r="J297" s="10" t="s">
        <v>548</v>
      </c>
      <c r="K297" s="14" t="s">
        <v>48</v>
      </c>
      <c r="L297" s="15">
        <v>42887</v>
      </c>
      <c r="M297" s="17">
        <v>11000</v>
      </c>
    </row>
    <row r="298" spans="1:13" ht="30" x14ac:dyDescent="0.25">
      <c r="C298" s="19">
        <v>17197</v>
      </c>
      <c r="D298" s="10" t="s">
        <v>122</v>
      </c>
      <c r="E298" s="10" t="s">
        <v>546</v>
      </c>
      <c r="F298" s="14" t="s">
        <v>130</v>
      </c>
      <c r="G298" s="14" t="s">
        <v>125</v>
      </c>
      <c r="H298" s="10" t="s">
        <v>547</v>
      </c>
      <c r="I298" s="14" t="s">
        <v>127</v>
      </c>
      <c r="J298" s="10" t="s">
        <v>548</v>
      </c>
      <c r="K298" s="14" t="s">
        <v>48</v>
      </c>
      <c r="L298" s="15">
        <v>42893</v>
      </c>
      <c r="M298" s="17">
        <v>11000</v>
      </c>
    </row>
    <row r="299" spans="1:13" ht="30" x14ac:dyDescent="0.25">
      <c r="C299" s="19">
        <v>17198</v>
      </c>
      <c r="D299" s="10" t="s">
        <v>122</v>
      </c>
      <c r="E299" s="10" t="s">
        <v>549</v>
      </c>
      <c r="F299" s="14" t="s">
        <v>130</v>
      </c>
      <c r="G299" s="14" t="s">
        <v>125</v>
      </c>
      <c r="H299" s="10" t="s">
        <v>547</v>
      </c>
      <c r="I299" s="14" t="s">
        <v>127</v>
      </c>
      <c r="J299" s="10" t="s">
        <v>548</v>
      </c>
      <c r="K299" s="14" t="s">
        <v>48</v>
      </c>
      <c r="L299" s="15">
        <v>42893</v>
      </c>
      <c r="M299" s="17">
        <v>9600</v>
      </c>
    </row>
    <row r="300" spans="1:13" ht="30" x14ac:dyDescent="0.25">
      <c r="C300" s="19">
        <v>17207</v>
      </c>
      <c r="D300" s="10" t="s">
        <v>122</v>
      </c>
      <c r="E300" s="10" t="s">
        <v>561</v>
      </c>
      <c r="F300" s="14" t="s">
        <v>130</v>
      </c>
      <c r="G300" s="14" t="s">
        <v>125</v>
      </c>
      <c r="H300" s="10" t="s">
        <v>547</v>
      </c>
      <c r="I300" s="14" t="s">
        <v>127</v>
      </c>
      <c r="J300" s="10" t="s">
        <v>548</v>
      </c>
      <c r="K300" s="14" t="s">
        <v>48</v>
      </c>
      <c r="L300" s="15">
        <v>42887</v>
      </c>
      <c r="M300" s="17">
        <v>11000</v>
      </c>
    </row>
    <row r="301" spans="1:13" ht="30" x14ac:dyDescent="0.25">
      <c r="C301" s="19" t="s">
        <v>319</v>
      </c>
      <c r="D301" s="10" t="s">
        <v>122</v>
      </c>
      <c r="E301" s="60" t="s">
        <v>18</v>
      </c>
      <c r="F301" s="14" t="s">
        <v>130</v>
      </c>
      <c r="G301" s="14" t="s">
        <v>125</v>
      </c>
      <c r="H301" s="10" t="s">
        <v>529</v>
      </c>
      <c r="I301" s="14" t="s">
        <v>53</v>
      </c>
      <c r="J301" s="10" t="s">
        <v>121</v>
      </c>
      <c r="K301" s="14" t="s">
        <v>48</v>
      </c>
      <c r="L301" s="15">
        <v>42916</v>
      </c>
      <c r="M301" s="17">
        <v>9316</v>
      </c>
    </row>
    <row r="302" spans="1:13" x14ac:dyDescent="0.25">
      <c r="A302" s="21"/>
      <c r="B302" s="21"/>
      <c r="C302" s="47"/>
      <c r="D302" s="62"/>
      <c r="E302" s="48"/>
      <c r="F302" s="45"/>
      <c r="G302" s="45"/>
      <c r="H302" s="36"/>
      <c r="I302" s="45"/>
      <c r="J302" s="22"/>
      <c r="K302" s="45"/>
      <c r="L302" s="46"/>
      <c r="M302" s="59"/>
    </row>
    <row r="303" spans="1:13" ht="21" x14ac:dyDescent="0.25">
      <c r="A303" s="37"/>
      <c r="B303" s="38" t="s">
        <v>28</v>
      </c>
      <c r="C303" s="76"/>
      <c r="D303" s="77"/>
      <c r="E303" s="78"/>
      <c r="F303" s="79"/>
      <c r="G303" s="80"/>
      <c r="H303" s="80" t="s">
        <v>45</v>
      </c>
      <c r="I303" s="81">
        <f>COUNT(M305:M320)</f>
        <v>15</v>
      </c>
      <c r="J303" s="82"/>
      <c r="K303" s="82"/>
      <c r="L303" s="81" t="s">
        <v>44</v>
      </c>
      <c r="M303" s="63">
        <f>SUM(M305:M320)</f>
        <v>410400</v>
      </c>
    </row>
    <row r="304" spans="1:13" ht="37.5" x14ac:dyDescent="0.25">
      <c r="A304" s="67"/>
      <c r="B304" s="67"/>
      <c r="C304" s="56" t="s">
        <v>0</v>
      </c>
      <c r="D304" s="57" t="s">
        <v>1</v>
      </c>
      <c r="E304" s="33" t="s">
        <v>2</v>
      </c>
      <c r="F304" s="33" t="s">
        <v>3</v>
      </c>
      <c r="G304" s="33" t="s">
        <v>4</v>
      </c>
      <c r="H304" s="33" t="s">
        <v>5</v>
      </c>
      <c r="I304" s="33" t="s">
        <v>6</v>
      </c>
      <c r="J304" s="33" t="s">
        <v>7</v>
      </c>
      <c r="K304" s="33" t="s">
        <v>8</v>
      </c>
      <c r="L304" s="61" t="s">
        <v>43</v>
      </c>
      <c r="M304" s="61" t="s">
        <v>44</v>
      </c>
    </row>
    <row r="305" spans="1:13" ht="30" x14ac:dyDescent="0.25">
      <c r="C305" s="19">
        <v>17024</v>
      </c>
      <c r="D305" s="10" t="s">
        <v>140</v>
      </c>
      <c r="E305" s="10" t="s">
        <v>199</v>
      </c>
      <c r="F305" s="14" t="s">
        <v>137</v>
      </c>
      <c r="G305" s="14" t="s">
        <v>125</v>
      </c>
      <c r="H305" s="10" t="s">
        <v>126</v>
      </c>
      <c r="I305" s="14" t="s">
        <v>127</v>
      </c>
      <c r="J305" s="10" t="s">
        <v>200</v>
      </c>
      <c r="K305" s="14" t="s">
        <v>48</v>
      </c>
      <c r="L305" s="15">
        <v>42584</v>
      </c>
      <c r="M305" s="17">
        <v>11651</v>
      </c>
    </row>
    <row r="306" spans="1:13" ht="30" x14ac:dyDescent="0.25">
      <c r="C306" s="19">
        <v>17005</v>
      </c>
      <c r="D306" s="10" t="s">
        <v>140</v>
      </c>
      <c r="E306" s="10" t="s">
        <v>142</v>
      </c>
      <c r="F306" s="14" t="s">
        <v>137</v>
      </c>
      <c r="G306" s="14" t="s">
        <v>125</v>
      </c>
      <c r="H306" s="10" t="s">
        <v>143</v>
      </c>
      <c r="I306" s="14" t="s">
        <v>139</v>
      </c>
      <c r="J306" s="10" t="s">
        <v>121</v>
      </c>
      <c r="K306" s="14" t="s">
        <v>48</v>
      </c>
      <c r="L306" s="15">
        <v>42585</v>
      </c>
      <c r="M306" s="17">
        <f>4900*20%</f>
        <v>980</v>
      </c>
    </row>
    <row r="307" spans="1:13" ht="30" x14ac:dyDescent="0.25">
      <c r="C307" s="19">
        <v>17024</v>
      </c>
      <c r="D307" s="10" t="s">
        <v>84</v>
      </c>
      <c r="E307" s="10" t="s">
        <v>199</v>
      </c>
      <c r="F307" s="14" t="s">
        <v>137</v>
      </c>
      <c r="G307" s="14" t="s">
        <v>125</v>
      </c>
      <c r="H307" s="10" t="s">
        <v>126</v>
      </c>
      <c r="I307" s="14" t="s">
        <v>127</v>
      </c>
      <c r="J307" s="10" t="s">
        <v>200</v>
      </c>
      <c r="K307" s="14" t="s">
        <v>48</v>
      </c>
      <c r="L307" s="15">
        <v>42584</v>
      </c>
      <c r="M307" s="17">
        <v>40780</v>
      </c>
    </row>
    <row r="308" spans="1:13" ht="30" x14ac:dyDescent="0.25">
      <c r="C308" s="19">
        <v>17005</v>
      </c>
      <c r="D308" s="10" t="s">
        <v>84</v>
      </c>
      <c r="E308" s="10" t="s">
        <v>142</v>
      </c>
      <c r="F308" s="14" t="s">
        <v>137</v>
      </c>
      <c r="G308" s="14" t="s">
        <v>125</v>
      </c>
      <c r="H308" s="10" t="s">
        <v>143</v>
      </c>
      <c r="I308" s="14" t="s">
        <v>139</v>
      </c>
      <c r="J308" s="10" t="s">
        <v>121</v>
      </c>
      <c r="K308" s="14" t="s">
        <v>48</v>
      </c>
      <c r="L308" s="15">
        <v>42585</v>
      </c>
      <c r="M308" s="17">
        <f>4900*80%</f>
        <v>3920</v>
      </c>
    </row>
    <row r="309" spans="1:13" x14ac:dyDescent="0.25">
      <c r="C309" s="19">
        <v>17004</v>
      </c>
      <c r="D309" s="10" t="s">
        <v>140</v>
      </c>
      <c r="E309" s="10" t="s">
        <v>141</v>
      </c>
      <c r="F309" s="14" t="s">
        <v>137</v>
      </c>
      <c r="G309" s="14" t="s">
        <v>125</v>
      </c>
      <c r="H309" s="10" t="s">
        <v>138</v>
      </c>
      <c r="I309" s="14" t="s">
        <v>139</v>
      </c>
      <c r="J309" s="10" t="s">
        <v>121</v>
      </c>
      <c r="K309" s="14" t="s">
        <v>48</v>
      </c>
      <c r="L309" s="15">
        <v>42620</v>
      </c>
      <c r="M309" s="17">
        <f>14891*20%</f>
        <v>2978.2000000000003</v>
      </c>
    </row>
    <row r="310" spans="1:13" x14ac:dyDescent="0.25">
      <c r="C310" s="19">
        <v>17004</v>
      </c>
      <c r="D310" s="10" t="s">
        <v>84</v>
      </c>
      <c r="E310" s="100" t="s">
        <v>136</v>
      </c>
      <c r="F310" s="14" t="s">
        <v>137</v>
      </c>
      <c r="G310" s="14" t="s">
        <v>125</v>
      </c>
      <c r="H310" s="10" t="s">
        <v>138</v>
      </c>
      <c r="I310" s="14" t="s">
        <v>139</v>
      </c>
      <c r="J310" s="10" t="s">
        <v>121</v>
      </c>
      <c r="K310" s="14" t="s">
        <v>48</v>
      </c>
      <c r="L310" s="15">
        <v>42620</v>
      </c>
      <c r="M310" s="17">
        <f>14891*80%</f>
        <v>11912.800000000001</v>
      </c>
    </row>
    <row r="311" spans="1:13" x14ac:dyDescent="0.25">
      <c r="C311" s="19">
        <v>17039</v>
      </c>
      <c r="D311" s="10" t="s">
        <v>140</v>
      </c>
      <c r="E311" s="10" t="s">
        <v>396</v>
      </c>
      <c r="F311" s="14" t="s">
        <v>137</v>
      </c>
      <c r="G311" s="14" t="s">
        <v>125</v>
      </c>
      <c r="H311" s="10" t="s">
        <v>138</v>
      </c>
      <c r="I311" s="14" t="s">
        <v>139</v>
      </c>
      <c r="J311" s="10" t="s">
        <v>121</v>
      </c>
      <c r="K311" s="14" t="s">
        <v>48</v>
      </c>
      <c r="L311" s="15">
        <v>42691</v>
      </c>
      <c r="M311" s="17">
        <v>11296</v>
      </c>
    </row>
    <row r="312" spans="1:13" x14ac:dyDescent="0.25">
      <c r="C312" s="19">
        <v>17039</v>
      </c>
      <c r="D312" s="10" t="s">
        <v>84</v>
      </c>
      <c r="E312" s="10" t="s">
        <v>396</v>
      </c>
      <c r="F312" s="14" t="s">
        <v>137</v>
      </c>
      <c r="G312" s="14" t="s">
        <v>125</v>
      </c>
      <c r="H312" s="10" t="s">
        <v>138</v>
      </c>
      <c r="I312" s="14" t="s">
        <v>139</v>
      </c>
      <c r="J312" s="10" t="s">
        <v>121</v>
      </c>
      <c r="K312" s="14" t="s">
        <v>48</v>
      </c>
      <c r="L312" s="15">
        <v>42691</v>
      </c>
      <c r="M312" s="17">
        <v>26358</v>
      </c>
    </row>
    <row r="313" spans="1:13" ht="30" x14ac:dyDescent="0.25">
      <c r="C313" s="19">
        <v>16032</v>
      </c>
      <c r="D313" s="10" t="s">
        <v>84</v>
      </c>
      <c r="E313" s="10" t="s">
        <v>503</v>
      </c>
      <c r="F313" s="14" t="s">
        <v>137</v>
      </c>
      <c r="G313" s="14" t="s">
        <v>125</v>
      </c>
      <c r="H313" s="10" t="s">
        <v>504</v>
      </c>
      <c r="I313" s="14" t="s">
        <v>127</v>
      </c>
      <c r="J313" s="10" t="s">
        <v>121</v>
      </c>
      <c r="K313" s="14" t="s">
        <v>48</v>
      </c>
      <c r="L313" s="15">
        <v>42789</v>
      </c>
      <c r="M313" s="17">
        <v>120125</v>
      </c>
    </row>
    <row r="314" spans="1:13" ht="30" x14ac:dyDescent="0.25">
      <c r="C314" s="19">
        <v>17035</v>
      </c>
      <c r="D314" s="10" t="s">
        <v>84</v>
      </c>
      <c r="E314" s="10" t="s">
        <v>223</v>
      </c>
      <c r="F314" s="14" t="s">
        <v>137</v>
      </c>
      <c r="G314" s="14" t="s">
        <v>125</v>
      </c>
      <c r="H314" s="10" t="s">
        <v>126</v>
      </c>
      <c r="I314" s="14" t="s">
        <v>127</v>
      </c>
      <c r="J314" s="10" t="s">
        <v>128</v>
      </c>
      <c r="K314" s="14" t="s">
        <v>48</v>
      </c>
      <c r="L314" s="15">
        <v>42802</v>
      </c>
      <c r="M314" s="17">
        <v>100000</v>
      </c>
    </row>
    <row r="315" spans="1:13" ht="30" x14ac:dyDescent="0.25">
      <c r="C315" s="19">
        <v>17180</v>
      </c>
      <c r="D315" s="10" t="s">
        <v>140</v>
      </c>
      <c r="E315" s="10" t="s">
        <v>513</v>
      </c>
      <c r="F315" s="14" t="s">
        <v>137</v>
      </c>
      <c r="G315" s="14" t="s">
        <v>125</v>
      </c>
      <c r="H315" s="10" t="s">
        <v>254</v>
      </c>
      <c r="I315" s="14" t="s">
        <v>127</v>
      </c>
      <c r="J315" s="10" t="s">
        <v>121</v>
      </c>
      <c r="K315" s="14" t="s">
        <v>48</v>
      </c>
      <c r="L315" s="15">
        <v>42830</v>
      </c>
      <c r="M315" s="17">
        <v>17139</v>
      </c>
    </row>
    <row r="316" spans="1:13" ht="30" x14ac:dyDescent="0.25">
      <c r="C316" s="19">
        <v>17180</v>
      </c>
      <c r="D316" s="10" t="s">
        <v>84</v>
      </c>
      <c r="E316" s="10" t="s">
        <v>513</v>
      </c>
      <c r="F316" s="14" t="s">
        <v>137</v>
      </c>
      <c r="G316" s="14" t="s">
        <v>125</v>
      </c>
      <c r="H316" s="10" t="s">
        <v>254</v>
      </c>
      <c r="I316" s="14" t="s">
        <v>127</v>
      </c>
      <c r="J316" s="10" t="s">
        <v>121</v>
      </c>
      <c r="K316" s="14" t="s">
        <v>48</v>
      </c>
      <c r="L316" s="15">
        <v>42830</v>
      </c>
      <c r="M316" s="17">
        <v>17140</v>
      </c>
    </row>
    <row r="317" spans="1:13" ht="30" x14ac:dyDescent="0.25">
      <c r="C317" s="19">
        <v>16010</v>
      </c>
      <c r="D317" s="10" t="s">
        <v>84</v>
      </c>
      <c r="E317" s="10" t="s">
        <v>543</v>
      </c>
      <c r="F317" s="14" t="s">
        <v>137</v>
      </c>
      <c r="G317" s="14" t="s">
        <v>125</v>
      </c>
      <c r="H317" s="10" t="s">
        <v>126</v>
      </c>
      <c r="I317" s="14" t="s">
        <v>127</v>
      </c>
      <c r="J317" s="10" t="s">
        <v>121</v>
      </c>
      <c r="K317" s="14" t="s">
        <v>150</v>
      </c>
      <c r="L317" s="15">
        <v>42892</v>
      </c>
      <c r="M317" s="17">
        <v>13120</v>
      </c>
    </row>
    <row r="318" spans="1:13" ht="30" x14ac:dyDescent="0.25">
      <c r="C318" s="19">
        <v>16192</v>
      </c>
      <c r="D318" s="10" t="s">
        <v>84</v>
      </c>
      <c r="E318" s="10" t="s">
        <v>577</v>
      </c>
      <c r="F318" s="14" t="s">
        <v>137</v>
      </c>
      <c r="G318" s="14" t="s">
        <v>125</v>
      </c>
      <c r="H318" s="10" t="s">
        <v>254</v>
      </c>
      <c r="I318" s="14" t="s">
        <v>127</v>
      </c>
      <c r="J318" s="10" t="s">
        <v>121</v>
      </c>
      <c r="K318" s="14" t="s">
        <v>150</v>
      </c>
      <c r="L318" s="15">
        <v>42899</v>
      </c>
      <c r="M318" s="17">
        <v>23000</v>
      </c>
    </row>
    <row r="319" spans="1:13" ht="30" x14ac:dyDescent="0.25">
      <c r="C319" s="19">
        <v>17199</v>
      </c>
      <c r="D319" s="10" t="s">
        <v>84</v>
      </c>
      <c r="E319" s="10" t="s">
        <v>557</v>
      </c>
      <c r="F319" s="14" t="s">
        <v>137</v>
      </c>
      <c r="G319" s="14" t="s">
        <v>125</v>
      </c>
      <c r="H319" s="10" t="s">
        <v>279</v>
      </c>
      <c r="I319" s="14" t="s">
        <v>127</v>
      </c>
      <c r="J319" s="10" t="s">
        <v>121</v>
      </c>
      <c r="K319" s="14" t="s">
        <v>150</v>
      </c>
      <c r="L319" s="15">
        <v>42899</v>
      </c>
      <c r="M319" s="17">
        <v>10000</v>
      </c>
    </row>
    <row r="320" spans="1:13" x14ac:dyDescent="0.25">
      <c r="A320" s="21"/>
      <c r="B320" s="21"/>
      <c r="C320" s="47"/>
      <c r="D320" s="62"/>
      <c r="E320" s="48"/>
      <c r="F320" s="45"/>
      <c r="G320" s="45"/>
      <c r="H320" s="36"/>
      <c r="I320" s="45"/>
      <c r="J320" s="22"/>
      <c r="K320" s="45"/>
      <c r="L320" s="46"/>
      <c r="M320" s="59"/>
    </row>
    <row r="321" spans="1:13" ht="21" x14ac:dyDescent="0.25">
      <c r="A321" s="23" t="s">
        <v>29</v>
      </c>
      <c r="B321" s="23"/>
      <c r="C321" s="68"/>
      <c r="D321" s="69"/>
      <c r="E321" s="70"/>
      <c r="F321" s="71"/>
      <c r="G321" s="72"/>
      <c r="H321" s="73" t="s">
        <v>45</v>
      </c>
      <c r="I321" s="74">
        <f>COUNT(M323:M324)</f>
        <v>0</v>
      </c>
      <c r="J321" s="74"/>
      <c r="K321" s="74"/>
      <c r="L321" s="73" t="s">
        <v>44</v>
      </c>
      <c r="M321" s="75">
        <f>SUM(M323:M324)</f>
        <v>0</v>
      </c>
    </row>
    <row r="322" spans="1:13" ht="37.5" x14ac:dyDescent="0.25">
      <c r="A322" s="67"/>
      <c r="B322" s="67"/>
      <c r="C322" s="56" t="s">
        <v>0</v>
      </c>
      <c r="D322" s="57" t="s">
        <v>1</v>
      </c>
      <c r="E322" s="33" t="s">
        <v>2</v>
      </c>
      <c r="F322" s="33" t="s">
        <v>3</v>
      </c>
      <c r="G322" s="33" t="s">
        <v>4</v>
      </c>
      <c r="H322" s="33" t="s">
        <v>5</v>
      </c>
      <c r="I322" s="33" t="s">
        <v>6</v>
      </c>
      <c r="J322" s="33" t="s">
        <v>7</v>
      </c>
      <c r="K322" s="33" t="s">
        <v>8</v>
      </c>
      <c r="L322" s="61" t="s">
        <v>43</v>
      </c>
      <c r="M322" s="61" t="s">
        <v>44</v>
      </c>
    </row>
    <row r="323" spans="1:13" x14ac:dyDescent="0.25">
      <c r="A323" s="21"/>
      <c r="B323" s="21"/>
      <c r="C323" s="47"/>
      <c r="D323" s="62"/>
      <c r="E323" s="48"/>
      <c r="F323" s="45"/>
      <c r="G323" s="45"/>
      <c r="H323" s="36"/>
      <c r="I323" s="45"/>
      <c r="J323" s="22"/>
      <c r="K323" s="45"/>
      <c r="L323" s="46"/>
      <c r="M323" s="59"/>
    </row>
    <row r="324" spans="1:13" x14ac:dyDescent="0.25">
      <c r="A324" s="21"/>
      <c r="B324" s="21"/>
      <c r="C324" s="46"/>
      <c r="D324" s="47"/>
      <c r="E324" s="48"/>
      <c r="F324" s="36"/>
      <c r="G324" s="45"/>
      <c r="H324" s="45"/>
      <c r="I324" s="36"/>
      <c r="J324" s="22"/>
      <c r="K324" s="22"/>
      <c r="L324" s="22"/>
      <c r="M324" s="58"/>
    </row>
    <row r="325" spans="1:13" ht="21" x14ac:dyDescent="0.25">
      <c r="A325" s="23" t="s">
        <v>30</v>
      </c>
      <c r="B325" s="23"/>
      <c r="C325" s="68"/>
      <c r="D325" s="69"/>
      <c r="E325" s="70"/>
      <c r="F325" s="71"/>
      <c r="G325" s="72"/>
      <c r="H325" s="73" t="s">
        <v>45</v>
      </c>
      <c r="I325" s="74">
        <f>COUNT(M327:M328)</f>
        <v>0</v>
      </c>
      <c r="J325" s="74"/>
      <c r="K325" s="74"/>
      <c r="L325" s="73" t="s">
        <v>44</v>
      </c>
      <c r="M325" s="75">
        <f>SUM(M327:M328)</f>
        <v>0</v>
      </c>
    </row>
    <row r="326" spans="1:13" ht="37.5" x14ac:dyDescent="0.25">
      <c r="A326" s="67"/>
      <c r="B326" s="67"/>
      <c r="C326" s="56" t="s">
        <v>0</v>
      </c>
      <c r="D326" s="57" t="s">
        <v>1</v>
      </c>
      <c r="E326" s="33" t="s">
        <v>2</v>
      </c>
      <c r="F326" s="33" t="s">
        <v>3</v>
      </c>
      <c r="G326" s="33" t="s">
        <v>4</v>
      </c>
      <c r="H326" s="33" t="s">
        <v>5</v>
      </c>
      <c r="I326" s="33" t="s">
        <v>6</v>
      </c>
      <c r="J326" s="33" t="s">
        <v>7</v>
      </c>
      <c r="K326" s="33" t="s">
        <v>8</v>
      </c>
      <c r="L326" s="61" t="s">
        <v>43</v>
      </c>
      <c r="M326" s="61" t="s">
        <v>44</v>
      </c>
    </row>
    <row r="327" spans="1:13" x14ac:dyDescent="0.25">
      <c r="A327" s="21"/>
      <c r="B327" s="21"/>
      <c r="C327" s="46"/>
      <c r="D327" s="47"/>
      <c r="E327" s="48"/>
      <c r="F327" s="36"/>
      <c r="G327" s="45"/>
      <c r="H327" s="45"/>
      <c r="I327" s="36"/>
      <c r="J327" s="22"/>
      <c r="K327" s="22"/>
      <c r="L327" s="22"/>
      <c r="M327" s="58"/>
    </row>
    <row r="328" spans="1:13" x14ac:dyDescent="0.25">
      <c r="A328" s="21"/>
      <c r="B328" s="21"/>
      <c r="C328" s="46"/>
      <c r="D328" s="47"/>
      <c r="E328" s="48"/>
      <c r="F328" s="36"/>
      <c r="G328" s="45"/>
      <c r="H328" s="45"/>
      <c r="I328" s="36"/>
      <c r="J328" s="22"/>
      <c r="K328" s="22"/>
      <c r="L328" s="22"/>
      <c r="M328" s="58"/>
    </row>
    <row r="329" spans="1:13" ht="21" x14ac:dyDescent="0.25">
      <c r="A329" s="23" t="s">
        <v>511</v>
      </c>
      <c r="B329" s="23"/>
      <c r="C329" s="24"/>
      <c r="D329" s="25"/>
      <c r="E329" s="26"/>
      <c r="F329" s="66"/>
      <c r="G329" s="27"/>
      <c r="H329" s="28" t="s">
        <v>45</v>
      </c>
      <c r="I329" s="64">
        <f>COUNT(M331:M332)</f>
        <v>0</v>
      </c>
      <c r="J329" s="64"/>
      <c r="K329" s="64"/>
      <c r="L329" s="28" t="s">
        <v>44</v>
      </c>
      <c r="M329" s="29">
        <f>SUM(M331:M332)</f>
        <v>0</v>
      </c>
    </row>
    <row r="330" spans="1:13" ht="37.5" x14ac:dyDescent="0.25">
      <c r="A330" s="67"/>
      <c r="B330" s="67"/>
      <c r="C330" s="56" t="s">
        <v>0</v>
      </c>
      <c r="D330" s="57" t="s">
        <v>1</v>
      </c>
      <c r="E330" s="33" t="s">
        <v>2</v>
      </c>
      <c r="F330" s="33" t="s">
        <v>3</v>
      </c>
      <c r="G330" s="33" t="s">
        <v>4</v>
      </c>
      <c r="H330" s="33" t="s">
        <v>5</v>
      </c>
      <c r="I330" s="33" t="s">
        <v>6</v>
      </c>
      <c r="J330" s="33" t="s">
        <v>7</v>
      </c>
      <c r="K330" s="33" t="s">
        <v>8</v>
      </c>
      <c r="L330" s="61" t="s">
        <v>43</v>
      </c>
      <c r="M330" s="61" t="s">
        <v>44</v>
      </c>
    </row>
    <row r="331" spans="1:13" x14ac:dyDescent="0.25">
      <c r="A331" s="21"/>
      <c r="B331" s="21"/>
      <c r="C331" s="46"/>
      <c r="D331" s="47"/>
      <c r="E331" s="48"/>
      <c r="F331" s="36"/>
      <c r="G331" s="45"/>
      <c r="H331" s="45"/>
      <c r="I331" s="36"/>
      <c r="J331" s="22"/>
      <c r="K331" s="22"/>
      <c r="L331" s="22"/>
      <c r="M331" s="58"/>
    </row>
    <row r="332" spans="1:13" x14ac:dyDescent="0.25">
      <c r="A332" s="21"/>
      <c r="B332" s="21"/>
      <c r="C332" s="46"/>
      <c r="D332" s="47"/>
      <c r="E332" s="48"/>
      <c r="F332" s="36"/>
      <c r="G332" s="45"/>
      <c r="H332" s="45"/>
      <c r="I332" s="36"/>
      <c r="J332" s="22"/>
      <c r="K332" s="22"/>
      <c r="L332" s="22"/>
      <c r="M332" s="58"/>
    </row>
    <row r="333" spans="1:13" ht="21" x14ac:dyDescent="0.25">
      <c r="A333" s="23" t="s">
        <v>31</v>
      </c>
      <c r="B333" s="23"/>
      <c r="C333" s="68"/>
      <c r="D333" s="69"/>
      <c r="E333" s="70"/>
      <c r="F333" s="71"/>
      <c r="G333" s="72"/>
      <c r="H333" s="73" t="s">
        <v>45</v>
      </c>
      <c r="I333" s="74">
        <f>COUNT(M335:M336)</f>
        <v>1</v>
      </c>
      <c r="J333" s="74"/>
      <c r="K333" s="74"/>
      <c r="L333" s="73" t="s">
        <v>44</v>
      </c>
      <c r="M333" s="75">
        <f>SUM(M335:M336)</f>
        <v>2500</v>
      </c>
    </row>
    <row r="334" spans="1:13" ht="37.5" x14ac:dyDescent="0.25">
      <c r="A334" s="67"/>
      <c r="B334" s="67"/>
      <c r="C334" s="56" t="s">
        <v>0</v>
      </c>
      <c r="D334" s="57" t="s">
        <v>1</v>
      </c>
      <c r="E334" s="33" t="s">
        <v>2</v>
      </c>
      <c r="F334" s="33" t="s">
        <v>3</v>
      </c>
      <c r="G334" s="33" t="s">
        <v>4</v>
      </c>
      <c r="H334" s="33" t="s">
        <v>5</v>
      </c>
      <c r="I334" s="33" t="s">
        <v>6</v>
      </c>
      <c r="J334" s="33" t="s">
        <v>7</v>
      </c>
      <c r="K334" s="33" t="s">
        <v>8</v>
      </c>
      <c r="L334" s="61" t="s">
        <v>43</v>
      </c>
      <c r="M334" s="61" t="s">
        <v>44</v>
      </c>
    </row>
    <row r="335" spans="1:13" ht="45" x14ac:dyDescent="0.25">
      <c r="C335" s="19">
        <v>17141</v>
      </c>
      <c r="D335" s="10" t="s">
        <v>500</v>
      </c>
      <c r="E335" s="10" t="s">
        <v>501</v>
      </c>
      <c r="F335" s="14" t="s">
        <v>502</v>
      </c>
      <c r="G335" s="14" t="s">
        <v>502</v>
      </c>
      <c r="H335" s="10" t="s">
        <v>236</v>
      </c>
      <c r="I335" s="14" t="s">
        <v>171</v>
      </c>
      <c r="J335" s="10" t="s">
        <v>121</v>
      </c>
      <c r="K335" s="14" t="s">
        <v>47</v>
      </c>
      <c r="L335" s="15">
        <v>42830</v>
      </c>
      <c r="M335" s="17">
        <v>2500</v>
      </c>
    </row>
    <row r="336" spans="1:13" x14ac:dyDescent="0.25">
      <c r="A336" s="21"/>
      <c r="B336" s="21"/>
      <c r="C336" s="47"/>
      <c r="D336" s="62"/>
      <c r="E336" s="48"/>
      <c r="F336" s="45"/>
      <c r="G336" s="45"/>
      <c r="H336" s="36"/>
      <c r="I336" s="45"/>
      <c r="J336" s="22"/>
      <c r="K336" s="45"/>
      <c r="L336" s="46"/>
      <c r="M336" s="59"/>
    </row>
    <row r="337" spans="1:14" ht="21" x14ac:dyDescent="0.25">
      <c r="A337" s="23" t="s">
        <v>32</v>
      </c>
      <c r="B337" s="23"/>
      <c r="C337" s="68"/>
      <c r="D337" s="69"/>
      <c r="E337" s="70"/>
      <c r="F337" s="71"/>
      <c r="G337" s="72"/>
      <c r="H337" s="73" t="s">
        <v>45</v>
      </c>
      <c r="I337" s="74">
        <f>COUNT(M339:M342)</f>
        <v>3</v>
      </c>
      <c r="J337" s="74"/>
      <c r="K337" s="74"/>
      <c r="L337" s="73" t="s">
        <v>44</v>
      </c>
      <c r="M337" s="75">
        <f>SUM(M339:M342)</f>
        <v>75156</v>
      </c>
    </row>
    <row r="338" spans="1:14" ht="37.5" x14ac:dyDescent="0.25">
      <c r="A338" s="67"/>
      <c r="B338" s="67"/>
      <c r="C338" s="56" t="s">
        <v>0</v>
      </c>
      <c r="D338" s="57" t="s">
        <v>1</v>
      </c>
      <c r="E338" s="33" t="s">
        <v>2</v>
      </c>
      <c r="F338" s="33" t="s">
        <v>3</v>
      </c>
      <c r="G338" s="33" t="s">
        <v>4</v>
      </c>
      <c r="H338" s="33" t="s">
        <v>5</v>
      </c>
      <c r="I338" s="33" t="s">
        <v>6</v>
      </c>
      <c r="J338" s="33" t="s">
        <v>7</v>
      </c>
      <c r="K338" s="33" t="s">
        <v>8</v>
      </c>
      <c r="L338" s="61" t="s">
        <v>43</v>
      </c>
      <c r="M338" s="61" t="s">
        <v>44</v>
      </c>
    </row>
    <row r="339" spans="1:14" ht="30" x14ac:dyDescent="0.25">
      <c r="C339" s="19">
        <v>16108</v>
      </c>
      <c r="D339" s="10" t="s">
        <v>422</v>
      </c>
      <c r="E339" s="10" t="s">
        <v>423</v>
      </c>
      <c r="F339" s="14" t="s">
        <v>424</v>
      </c>
      <c r="G339" s="14" t="s">
        <v>424</v>
      </c>
      <c r="H339" s="10" t="s">
        <v>211</v>
      </c>
      <c r="I339" s="14" t="s">
        <v>127</v>
      </c>
      <c r="J339" s="10" t="s">
        <v>212</v>
      </c>
      <c r="K339" s="14" t="s">
        <v>47</v>
      </c>
      <c r="L339" s="15">
        <v>42746</v>
      </c>
      <c r="M339" s="17">
        <v>65000</v>
      </c>
    </row>
    <row r="340" spans="1:14" x14ac:dyDescent="0.25">
      <c r="C340" s="19">
        <v>16120</v>
      </c>
      <c r="D340" s="10" t="s">
        <v>542</v>
      </c>
      <c r="E340" s="10" t="s">
        <v>536</v>
      </c>
      <c r="F340" s="14" t="s">
        <v>537</v>
      </c>
      <c r="G340" s="14" t="s">
        <v>424</v>
      </c>
      <c r="H340" s="10" t="s">
        <v>471</v>
      </c>
      <c r="I340" s="14" t="s">
        <v>171</v>
      </c>
      <c r="J340" s="10" t="s">
        <v>121</v>
      </c>
      <c r="K340" s="14" t="s">
        <v>47</v>
      </c>
      <c r="L340" s="15">
        <v>42795</v>
      </c>
      <c r="M340" s="17">
        <v>5078</v>
      </c>
    </row>
    <row r="341" spans="1:14" x14ac:dyDescent="0.25">
      <c r="C341" s="19">
        <v>16120</v>
      </c>
      <c r="D341" s="10" t="s">
        <v>535</v>
      </c>
      <c r="E341" s="10" t="s">
        <v>536</v>
      </c>
      <c r="F341" s="14" t="s">
        <v>537</v>
      </c>
      <c r="G341" s="14" t="s">
        <v>424</v>
      </c>
      <c r="H341" s="10" t="s">
        <v>471</v>
      </c>
      <c r="I341" s="14" t="s">
        <v>171</v>
      </c>
      <c r="J341" s="10" t="s">
        <v>121</v>
      </c>
      <c r="K341" s="14" t="s">
        <v>47</v>
      </c>
      <c r="L341" s="15">
        <v>42795</v>
      </c>
      <c r="M341" s="17">
        <v>5078</v>
      </c>
    </row>
    <row r="342" spans="1:14" x14ac:dyDescent="0.25">
      <c r="A342" s="21"/>
      <c r="B342" s="21"/>
      <c r="C342" s="16"/>
      <c r="D342" s="10"/>
      <c r="E342" s="10"/>
      <c r="F342" s="14"/>
      <c r="G342" s="14"/>
      <c r="H342" s="10"/>
      <c r="I342" s="14"/>
      <c r="J342" s="10"/>
      <c r="K342" s="14"/>
      <c r="L342" s="15"/>
      <c r="M342" s="17"/>
    </row>
    <row r="343" spans="1:14" ht="21" x14ac:dyDescent="0.25">
      <c r="A343" s="23" t="s">
        <v>33</v>
      </c>
      <c r="B343" s="23"/>
      <c r="C343" s="68"/>
      <c r="D343" s="69"/>
      <c r="E343" s="70"/>
      <c r="F343" s="71"/>
      <c r="G343" s="72"/>
      <c r="H343" s="73" t="s">
        <v>45</v>
      </c>
      <c r="I343" s="74">
        <f>I344+I351+I366</f>
        <v>23</v>
      </c>
      <c r="J343" s="74"/>
      <c r="K343" s="74"/>
      <c r="L343" s="73" t="s">
        <v>44</v>
      </c>
      <c r="M343" s="75">
        <f>M344+M351+M366</f>
        <v>1848323.2399999998</v>
      </c>
    </row>
    <row r="344" spans="1:14" ht="21" x14ac:dyDescent="0.25">
      <c r="B344" s="38" t="s">
        <v>33</v>
      </c>
      <c r="C344" s="39"/>
      <c r="D344" s="40"/>
      <c r="E344" s="41"/>
      <c r="F344" s="85"/>
      <c r="G344" s="42"/>
      <c r="H344" s="42" t="s">
        <v>45</v>
      </c>
      <c r="I344" s="43">
        <f>COUNT(M346:M350)</f>
        <v>4</v>
      </c>
      <c r="J344" s="54"/>
      <c r="K344" s="54"/>
      <c r="L344" s="43" t="s">
        <v>44</v>
      </c>
      <c r="M344" s="44">
        <f>SUM(M346:M350)</f>
        <v>1171650.8999999999</v>
      </c>
    </row>
    <row r="345" spans="1:14" ht="37.5" x14ac:dyDescent="0.25">
      <c r="A345" s="67"/>
      <c r="B345" s="67"/>
      <c r="C345" s="56" t="s">
        <v>0</v>
      </c>
      <c r="D345" s="57" t="s">
        <v>1</v>
      </c>
      <c r="E345" s="33" t="s">
        <v>2</v>
      </c>
      <c r="F345" s="33" t="s">
        <v>3</v>
      </c>
      <c r="G345" s="33" t="s">
        <v>4</v>
      </c>
      <c r="H345" s="33" t="s">
        <v>5</v>
      </c>
      <c r="I345" s="33" t="s">
        <v>6</v>
      </c>
      <c r="J345" s="33" t="s">
        <v>7</v>
      </c>
      <c r="K345" s="33" t="s">
        <v>8</v>
      </c>
      <c r="L345" s="61" t="s">
        <v>43</v>
      </c>
      <c r="M345" s="61" t="s">
        <v>44</v>
      </c>
    </row>
    <row r="346" spans="1:14" x14ac:dyDescent="0.25">
      <c r="C346" s="19" t="s">
        <v>325</v>
      </c>
      <c r="D346" s="10" t="s">
        <v>92</v>
      </c>
      <c r="E346" s="10" t="s">
        <v>326</v>
      </c>
      <c r="F346" s="14" t="s">
        <v>327</v>
      </c>
      <c r="G346" s="14" t="s">
        <v>169</v>
      </c>
      <c r="H346" s="10" t="s">
        <v>297</v>
      </c>
      <c r="I346" s="14" t="s">
        <v>53</v>
      </c>
      <c r="J346" s="10" t="s">
        <v>121</v>
      </c>
      <c r="K346" s="14" t="s">
        <v>48</v>
      </c>
      <c r="L346" s="15">
        <v>42643</v>
      </c>
      <c r="M346" s="17">
        <v>200</v>
      </c>
      <c r="N346" s="94"/>
    </row>
    <row r="347" spans="1:14" ht="45" x14ac:dyDescent="0.25">
      <c r="C347" s="19">
        <v>16182</v>
      </c>
      <c r="D347" s="10" t="s">
        <v>63</v>
      </c>
      <c r="E347" s="10" t="s">
        <v>397</v>
      </c>
      <c r="F347" s="14" t="s">
        <v>169</v>
      </c>
      <c r="G347" s="14" t="s">
        <v>169</v>
      </c>
      <c r="H347" s="10" t="s">
        <v>189</v>
      </c>
      <c r="I347" s="14" t="s">
        <v>127</v>
      </c>
      <c r="J347" s="10" t="s">
        <v>177</v>
      </c>
      <c r="K347" s="14" t="s">
        <v>47</v>
      </c>
      <c r="L347" s="15">
        <v>42614</v>
      </c>
      <c r="M347" s="17">
        <v>577963.9</v>
      </c>
      <c r="N347" s="94"/>
    </row>
    <row r="348" spans="1:14" ht="30" x14ac:dyDescent="0.25">
      <c r="C348" s="19">
        <v>17204</v>
      </c>
      <c r="D348" s="10" t="s">
        <v>63</v>
      </c>
      <c r="E348" s="10" t="s">
        <v>562</v>
      </c>
      <c r="F348" s="14" t="s">
        <v>169</v>
      </c>
      <c r="G348" s="14" t="s">
        <v>169</v>
      </c>
      <c r="H348" s="10" t="s">
        <v>189</v>
      </c>
      <c r="I348" s="14" t="s">
        <v>127</v>
      </c>
      <c r="J348" s="10" t="s">
        <v>563</v>
      </c>
      <c r="K348" s="14" t="s">
        <v>47</v>
      </c>
      <c r="L348" s="15">
        <v>42894</v>
      </c>
      <c r="M348" s="17">
        <v>4500</v>
      </c>
      <c r="N348" s="94"/>
    </row>
    <row r="349" spans="1:14" ht="45" x14ac:dyDescent="0.25">
      <c r="C349" s="19">
        <v>17230</v>
      </c>
      <c r="D349" s="10" t="s">
        <v>63</v>
      </c>
      <c r="E349" s="10" t="s">
        <v>55</v>
      </c>
      <c r="F349" s="14" t="s">
        <v>169</v>
      </c>
      <c r="G349" s="14" t="s">
        <v>169</v>
      </c>
      <c r="H349" s="10" t="s">
        <v>189</v>
      </c>
      <c r="I349" s="14" t="s">
        <v>127</v>
      </c>
      <c r="J349" s="10" t="s">
        <v>177</v>
      </c>
      <c r="K349" s="14" t="s">
        <v>47</v>
      </c>
      <c r="L349" s="15">
        <v>42892</v>
      </c>
      <c r="M349" s="17">
        <v>588987</v>
      </c>
      <c r="N349" s="94"/>
    </row>
    <row r="350" spans="1:14" x14ac:dyDescent="0.25">
      <c r="A350" s="21"/>
      <c r="B350" s="21"/>
      <c r="C350" s="47"/>
      <c r="D350" s="62"/>
      <c r="E350" s="48"/>
      <c r="F350" s="45"/>
      <c r="G350" s="45"/>
      <c r="H350" s="36"/>
      <c r="I350" s="45"/>
      <c r="J350" s="22"/>
      <c r="K350" s="45"/>
      <c r="L350" s="46"/>
      <c r="M350" s="59"/>
      <c r="N350" s="94"/>
    </row>
    <row r="351" spans="1:14" ht="21" x14ac:dyDescent="0.25">
      <c r="A351" s="37"/>
      <c r="B351" s="38" t="s">
        <v>34</v>
      </c>
      <c r="C351" s="39"/>
      <c r="D351" s="40"/>
      <c r="E351" s="41"/>
      <c r="F351" s="85"/>
      <c r="G351" s="42"/>
      <c r="H351" s="42" t="s">
        <v>45</v>
      </c>
      <c r="I351" s="43">
        <f>COUNT(M353:M365)</f>
        <v>12</v>
      </c>
      <c r="J351" s="54"/>
      <c r="K351" s="54"/>
      <c r="L351" s="43" t="s">
        <v>44</v>
      </c>
      <c r="M351" s="44">
        <f>SUM(M353:M365)</f>
        <v>349114.33999999997</v>
      </c>
      <c r="N351" s="94"/>
    </row>
    <row r="352" spans="1:14" ht="37.5" x14ac:dyDescent="0.25">
      <c r="A352" s="67"/>
      <c r="B352" s="67"/>
      <c r="C352" s="56" t="s">
        <v>0</v>
      </c>
      <c r="D352" s="57" t="s">
        <v>1</v>
      </c>
      <c r="E352" s="33" t="s">
        <v>2</v>
      </c>
      <c r="F352" s="33" t="s">
        <v>3</v>
      </c>
      <c r="G352" s="33" t="s">
        <v>4</v>
      </c>
      <c r="H352" s="33" t="s">
        <v>5</v>
      </c>
      <c r="I352" s="33" t="s">
        <v>6</v>
      </c>
      <c r="J352" s="33" t="s">
        <v>7</v>
      </c>
      <c r="K352" s="33" t="s">
        <v>8</v>
      </c>
      <c r="L352" s="61" t="s">
        <v>43</v>
      </c>
      <c r="M352" s="61" t="s">
        <v>44</v>
      </c>
      <c r="N352" s="94"/>
    </row>
    <row r="353" spans="1:14" ht="30" x14ac:dyDescent="0.25">
      <c r="C353" s="19">
        <v>17027</v>
      </c>
      <c r="D353" s="10" t="s">
        <v>61</v>
      </c>
      <c r="E353" s="10" t="s">
        <v>209</v>
      </c>
      <c r="F353" s="14" t="s">
        <v>210</v>
      </c>
      <c r="G353" s="14" t="s">
        <v>169</v>
      </c>
      <c r="H353" s="10" t="s">
        <v>211</v>
      </c>
      <c r="I353" s="14" t="s">
        <v>127</v>
      </c>
      <c r="J353" s="10" t="s">
        <v>212</v>
      </c>
      <c r="K353" s="14" t="s">
        <v>48</v>
      </c>
      <c r="L353" s="15">
        <v>42584</v>
      </c>
      <c r="M353" s="17">
        <v>127140</v>
      </c>
      <c r="N353" s="94"/>
    </row>
    <row r="354" spans="1:14" ht="30" x14ac:dyDescent="0.25">
      <c r="C354" s="19">
        <v>16186</v>
      </c>
      <c r="D354" s="10" t="s">
        <v>61</v>
      </c>
      <c r="E354" s="10" t="s">
        <v>243</v>
      </c>
      <c r="F354" s="14" t="s">
        <v>210</v>
      </c>
      <c r="G354" s="14" t="s">
        <v>169</v>
      </c>
      <c r="H354" s="10" t="s">
        <v>212</v>
      </c>
      <c r="I354" s="14" t="s">
        <v>171</v>
      </c>
      <c r="J354" s="10" t="s">
        <v>121</v>
      </c>
      <c r="K354" s="14" t="s">
        <v>172</v>
      </c>
      <c r="L354" s="15">
        <v>42590</v>
      </c>
      <c r="M354" s="17">
        <f>7348*50%</f>
        <v>3674</v>
      </c>
      <c r="N354" s="94"/>
    </row>
    <row r="355" spans="1:14" x14ac:dyDescent="0.25">
      <c r="C355" s="19">
        <v>17047</v>
      </c>
      <c r="D355" s="10" t="s">
        <v>61</v>
      </c>
      <c r="E355" s="10" t="s">
        <v>253</v>
      </c>
      <c r="F355" s="14" t="s">
        <v>210</v>
      </c>
      <c r="G355" s="14" t="s">
        <v>169</v>
      </c>
      <c r="H355" s="10" t="s">
        <v>254</v>
      </c>
      <c r="I355" s="14" t="s">
        <v>127</v>
      </c>
      <c r="J355" s="10" t="s">
        <v>186</v>
      </c>
      <c r="K355" s="14" t="s">
        <v>150</v>
      </c>
      <c r="L355" s="15">
        <v>42619</v>
      </c>
      <c r="M355" s="17">
        <v>8772</v>
      </c>
      <c r="N355" s="94"/>
    </row>
    <row r="356" spans="1:14" x14ac:dyDescent="0.25">
      <c r="C356" s="19" t="s">
        <v>354</v>
      </c>
      <c r="D356" s="10" t="s">
        <v>61</v>
      </c>
      <c r="E356" s="10" t="s">
        <v>355</v>
      </c>
      <c r="F356" s="14" t="s">
        <v>210</v>
      </c>
      <c r="G356" s="14" t="s">
        <v>169</v>
      </c>
      <c r="H356" s="10" t="s">
        <v>297</v>
      </c>
      <c r="I356" s="14" t="s">
        <v>53</v>
      </c>
      <c r="J356" s="10" t="s">
        <v>121</v>
      </c>
      <c r="K356" s="14" t="s">
        <v>48</v>
      </c>
      <c r="L356" s="15">
        <v>42643</v>
      </c>
      <c r="M356" s="17">
        <v>3483.34</v>
      </c>
      <c r="N356" s="94"/>
    </row>
    <row r="357" spans="1:14" x14ac:dyDescent="0.25">
      <c r="C357" s="19" t="s">
        <v>354</v>
      </c>
      <c r="D357" s="10" t="s">
        <v>61</v>
      </c>
      <c r="E357" s="100" t="s">
        <v>355</v>
      </c>
      <c r="F357" s="14" t="s">
        <v>210</v>
      </c>
      <c r="G357" s="14" t="s">
        <v>169</v>
      </c>
      <c r="H357" s="10" t="s">
        <v>442</v>
      </c>
      <c r="I357" s="14" t="s">
        <v>53</v>
      </c>
      <c r="J357" s="10" t="s">
        <v>121</v>
      </c>
      <c r="K357" s="14" t="s">
        <v>48</v>
      </c>
      <c r="L357" s="15">
        <v>42735</v>
      </c>
      <c r="M357" s="17">
        <v>2860</v>
      </c>
      <c r="N357" s="94"/>
    </row>
    <row r="358" spans="1:14" ht="30" x14ac:dyDescent="0.25">
      <c r="C358" s="19">
        <v>16012</v>
      </c>
      <c r="D358" s="10" t="s">
        <v>61</v>
      </c>
      <c r="E358" s="10" t="s">
        <v>98</v>
      </c>
      <c r="F358" s="14" t="s">
        <v>210</v>
      </c>
      <c r="G358" s="14" t="s">
        <v>169</v>
      </c>
      <c r="H358" s="10" t="s">
        <v>415</v>
      </c>
      <c r="I358" s="14" t="s">
        <v>187</v>
      </c>
      <c r="J358" s="10" t="s">
        <v>121</v>
      </c>
      <c r="K358" s="14" t="s">
        <v>48</v>
      </c>
      <c r="L358" s="15">
        <v>42736</v>
      </c>
      <c r="M358" s="17">
        <v>65465</v>
      </c>
      <c r="N358" s="94"/>
    </row>
    <row r="359" spans="1:14" x14ac:dyDescent="0.25">
      <c r="C359" s="19">
        <v>17106</v>
      </c>
      <c r="D359" s="10" t="s">
        <v>61</v>
      </c>
      <c r="E359" s="10" t="s">
        <v>100</v>
      </c>
      <c r="F359" s="14" t="s">
        <v>210</v>
      </c>
      <c r="G359" s="14" t="s">
        <v>169</v>
      </c>
      <c r="H359" s="10" t="s">
        <v>415</v>
      </c>
      <c r="I359" s="14" t="s">
        <v>187</v>
      </c>
      <c r="J359" s="10" t="s">
        <v>121</v>
      </c>
      <c r="K359" s="14" t="s">
        <v>172</v>
      </c>
      <c r="L359" s="15">
        <v>42765</v>
      </c>
      <c r="M359" s="17">
        <v>15912</v>
      </c>
      <c r="N359" s="94"/>
    </row>
    <row r="360" spans="1:14" ht="30" x14ac:dyDescent="0.25">
      <c r="C360" s="19">
        <v>16012</v>
      </c>
      <c r="D360" s="10" t="s">
        <v>61</v>
      </c>
      <c r="E360" s="10" t="s">
        <v>98</v>
      </c>
      <c r="F360" s="14" t="s">
        <v>210</v>
      </c>
      <c r="G360" s="14" t="s">
        <v>169</v>
      </c>
      <c r="H360" s="10" t="s">
        <v>415</v>
      </c>
      <c r="I360" s="14" t="s">
        <v>187</v>
      </c>
      <c r="J360" s="10" t="s">
        <v>121</v>
      </c>
      <c r="K360" s="14" t="s">
        <v>48</v>
      </c>
      <c r="L360" s="15">
        <v>42795</v>
      </c>
      <c r="M360" s="17">
        <v>35000</v>
      </c>
      <c r="N360" s="94"/>
    </row>
    <row r="361" spans="1:14" x14ac:dyDescent="0.25">
      <c r="C361" s="19">
        <v>17047</v>
      </c>
      <c r="D361" s="10" t="s">
        <v>61</v>
      </c>
      <c r="E361" s="10" t="s">
        <v>512</v>
      </c>
      <c r="F361" s="14" t="s">
        <v>210</v>
      </c>
      <c r="G361" s="14" t="s">
        <v>169</v>
      </c>
      <c r="H361" s="10" t="s">
        <v>254</v>
      </c>
      <c r="I361" s="14" t="s">
        <v>127</v>
      </c>
      <c r="J361" s="10" t="s">
        <v>186</v>
      </c>
      <c r="K361" s="14" t="s">
        <v>150</v>
      </c>
      <c r="L361" s="15">
        <v>42797</v>
      </c>
      <c r="M361" s="17">
        <v>4386</v>
      </c>
      <c r="N361" s="94"/>
    </row>
    <row r="362" spans="1:14" ht="45" x14ac:dyDescent="0.25">
      <c r="C362" s="19">
        <v>17181</v>
      </c>
      <c r="D362" s="10" t="s">
        <v>61</v>
      </c>
      <c r="E362" s="10" t="s">
        <v>526</v>
      </c>
      <c r="F362" s="14" t="s">
        <v>210</v>
      </c>
      <c r="G362" s="14" t="s">
        <v>169</v>
      </c>
      <c r="H362" s="10" t="s">
        <v>212</v>
      </c>
      <c r="I362" s="14" t="s">
        <v>171</v>
      </c>
      <c r="J362" s="10" t="s">
        <v>121</v>
      </c>
      <c r="K362" s="14" t="s">
        <v>48</v>
      </c>
      <c r="L362" s="15">
        <v>42822</v>
      </c>
      <c r="M362" s="17">
        <v>93</v>
      </c>
      <c r="N362" s="94"/>
    </row>
    <row r="363" spans="1:14" x14ac:dyDescent="0.25">
      <c r="C363" s="99" t="s">
        <v>354</v>
      </c>
      <c r="D363" s="10" t="s">
        <v>61</v>
      </c>
      <c r="E363" s="60" t="s">
        <v>355</v>
      </c>
      <c r="F363" s="14" t="s">
        <v>210</v>
      </c>
      <c r="G363" s="14" t="s">
        <v>169</v>
      </c>
      <c r="H363" s="10" t="s">
        <v>586</v>
      </c>
      <c r="I363" s="14" t="s">
        <v>53</v>
      </c>
      <c r="J363" s="10" t="s">
        <v>121</v>
      </c>
      <c r="K363" s="14" t="s">
        <v>48</v>
      </c>
      <c r="L363" s="15">
        <v>42825</v>
      </c>
      <c r="M363" s="17">
        <v>50631</v>
      </c>
      <c r="N363" s="94"/>
    </row>
    <row r="364" spans="1:14" x14ac:dyDescent="0.25">
      <c r="C364" s="19" t="s">
        <v>354</v>
      </c>
      <c r="D364" s="10" t="s">
        <v>61</v>
      </c>
      <c r="E364" s="60" t="s">
        <v>355</v>
      </c>
      <c r="F364" s="14" t="s">
        <v>210</v>
      </c>
      <c r="G364" s="14" t="s">
        <v>169</v>
      </c>
      <c r="H364" s="10" t="s">
        <v>529</v>
      </c>
      <c r="I364" s="14" t="s">
        <v>53</v>
      </c>
      <c r="J364" s="10" t="s">
        <v>121</v>
      </c>
      <c r="K364" s="14" t="s">
        <v>48</v>
      </c>
      <c r="L364" s="15">
        <v>42916</v>
      </c>
      <c r="M364" s="17">
        <v>31698</v>
      </c>
      <c r="N364" s="94"/>
    </row>
    <row r="365" spans="1:14" x14ac:dyDescent="0.25">
      <c r="A365" s="21"/>
      <c r="B365" s="21"/>
      <c r="C365" s="47"/>
      <c r="D365" s="62"/>
      <c r="E365" s="48"/>
      <c r="F365" s="45"/>
      <c r="G365" s="45"/>
      <c r="H365" s="36"/>
      <c r="I365" s="45"/>
      <c r="J365" s="22"/>
      <c r="K365" s="45"/>
      <c r="L365" s="46"/>
      <c r="M365" s="59"/>
      <c r="N365" s="94"/>
    </row>
    <row r="366" spans="1:14" ht="21" x14ac:dyDescent="0.25">
      <c r="A366" s="37"/>
      <c r="B366" s="38" t="s">
        <v>42</v>
      </c>
      <c r="C366" s="39"/>
      <c r="D366" s="40"/>
      <c r="E366" s="41"/>
      <c r="F366" s="85"/>
      <c r="G366" s="42"/>
      <c r="H366" s="42" t="s">
        <v>45</v>
      </c>
      <c r="I366" s="43">
        <f>COUNT(M368:M375)</f>
        <v>7</v>
      </c>
      <c r="J366" s="54"/>
      <c r="K366" s="54"/>
      <c r="L366" s="43" t="s">
        <v>44</v>
      </c>
      <c r="M366" s="44">
        <f>SUM(M368:M375)</f>
        <v>327558</v>
      </c>
      <c r="N366" s="94"/>
    </row>
    <row r="367" spans="1:14" ht="37.5" x14ac:dyDescent="0.25">
      <c r="A367" s="67"/>
      <c r="B367" s="67"/>
      <c r="C367" s="56" t="s">
        <v>0</v>
      </c>
      <c r="D367" s="57" t="s">
        <v>1</v>
      </c>
      <c r="E367" s="33" t="s">
        <v>2</v>
      </c>
      <c r="F367" s="33" t="s">
        <v>3</v>
      </c>
      <c r="G367" s="33" t="s">
        <v>4</v>
      </c>
      <c r="H367" s="33" t="s">
        <v>5</v>
      </c>
      <c r="I367" s="33" t="s">
        <v>6</v>
      </c>
      <c r="J367" s="33" t="s">
        <v>7</v>
      </c>
      <c r="K367" s="33" t="s">
        <v>8</v>
      </c>
      <c r="L367" s="61" t="s">
        <v>43</v>
      </c>
      <c r="M367" s="61" t="s">
        <v>44</v>
      </c>
      <c r="N367" s="94"/>
    </row>
    <row r="368" spans="1:14" x14ac:dyDescent="0.25">
      <c r="C368" s="19" t="s">
        <v>337</v>
      </c>
      <c r="D368" s="10" t="s">
        <v>338</v>
      </c>
      <c r="E368" s="10" t="s">
        <v>339</v>
      </c>
      <c r="F368" s="14" t="s">
        <v>340</v>
      </c>
      <c r="G368" s="14" t="s">
        <v>181</v>
      </c>
      <c r="H368" s="10" t="s">
        <v>297</v>
      </c>
      <c r="I368" s="14" t="s">
        <v>53</v>
      </c>
      <c r="J368" s="10" t="s">
        <v>121</v>
      </c>
      <c r="K368" s="14" t="s">
        <v>48</v>
      </c>
      <c r="L368" s="15">
        <v>42643</v>
      </c>
      <c r="M368" s="17">
        <v>49410</v>
      </c>
      <c r="N368" s="94"/>
    </row>
    <row r="369" spans="1:14" x14ac:dyDescent="0.25">
      <c r="C369" s="19" t="s">
        <v>337</v>
      </c>
      <c r="D369" s="10" t="s">
        <v>338</v>
      </c>
      <c r="E369" s="10" t="s">
        <v>339</v>
      </c>
      <c r="F369" s="14" t="s">
        <v>340</v>
      </c>
      <c r="G369" s="14" t="s">
        <v>181</v>
      </c>
      <c r="H369" s="10" t="s">
        <v>442</v>
      </c>
      <c r="I369" s="14" t="s">
        <v>53</v>
      </c>
      <c r="J369" s="10" t="s">
        <v>121</v>
      </c>
      <c r="K369" s="14" t="s">
        <v>48</v>
      </c>
      <c r="L369" s="15">
        <v>42735</v>
      </c>
      <c r="M369" s="17">
        <v>12225</v>
      </c>
      <c r="N369" s="94"/>
    </row>
    <row r="370" spans="1:14" ht="30" x14ac:dyDescent="0.25">
      <c r="C370" s="19">
        <v>17124</v>
      </c>
      <c r="D370" s="10" t="s">
        <v>338</v>
      </c>
      <c r="E370" s="10" t="s">
        <v>468</v>
      </c>
      <c r="F370" s="14" t="s">
        <v>340</v>
      </c>
      <c r="G370" s="14" t="s">
        <v>169</v>
      </c>
      <c r="H370" s="10" t="s">
        <v>407</v>
      </c>
      <c r="I370" s="14" t="s">
        <v>127</v>
      </c>
      <c r="J370" s="10" t="s">
        <v>467</v>
      </c>
      <c r="K370" s="14" t="s">
        <v>47</v>
      </c>
      <c r="L370" s="15">
        <v>42781</v>
      </c>
      <c r="M370" s="17">
        <v>79086</v>
      </c>
      <c r="N370" s="94"/>
    </row>
    <row r="371" spans="1:14" ht="30" x14ac:dyDescent="0.25">
      <c r="C371" s="19">
        <v>17123</v>
      </c>
      <c r="D371" s="10" t="s">
        <v>338</v>
      </c>
      <c r="E371" s="10" t="s">
        <v>466</v>
      </c>
      <c r="F371" s="14" t="s">
        <v>340</v>
      </c>
      <c r="G371" s="14" t="s">
        <v>169</v>
      </c>
      <c r="H371" s="10" t="s">
        <v>407</v>
      </c>
      <c r="I371" s="14" t="s">
        <v>127</v>
      </c>
      <c r="J371" s="10" t="s">
        <v>467</v>
      </c>
      <c r="K371" s="14" t="s">
        <v>47</v>
      </c>
      <c r="L371" s="15">
        <v>42797</v>
      </c>
      <c r="M371" s="17">
        <v>5000</v>
      </c>
      <c r="N371" s="94"/>
    </row>
    <row r="372" spans="1:14" ht="30" x14ac:dyDescent="0.25">
      <c r="C372" s="19">
        <v>17159</v>
      </c>
      <c r="D372" s="10" t="s">
        <v>338</v>
      </c>
      <c r="E372" s="10" t="s">
        <v>520</v>
      </c>
      <c r="F372" s="14" t="s">
        <v>340</v>
      </c>
      <c r="G372" s="14" t="s">
        <v>169</v>
      </c>
      <c r="H372" s="10" t="s">
        <v>521</v>
      </c>
      <c r="I372" s="14" t="s">
        <v>53</v>
      </c>
      <c r="J372" s="10" t="s">
        <v>121</v>
      </c>
      <c r="K372" s="14" t="s">
        <v>48</v>
      </c>
      <c r="L372" s="15">
        <v>42803</v>
      </c>
      <c r="M372" s="17">
        <v>68000</v>
      </c>
      <c r="N372" s="94"/>
    </row>
    <row r="373" spans="1:14" x14ac:dyDescent="0.25">
      <c r="C373" s="97" t="s">
        <v>337</v>
      </c>
      <c r="D373" s="93" t="s">
        <v>338</v>
      </c>
      <c r="E373" s="98" t="s">
        <v>339</v>
      </c>
      <c r="F373" s="14" t="s">
        <v>340</v>
      </c>
      <c r="G373" s="14" t="s">
        <v>169</v>
      </c>
      <c r="H373" s="10" t="s">
        <v>586</v>
      </c>
      <c r="I373" s="14" t="s">
        <v>53</v>
      </c>
      <c r="J373" s="10" t="s">
        <v>121</v>
      </c>
      <c r="K373" s="14" t="s">
        <v>48</v>
      </c>
      <c r="L373" s="15">
        <v>42825</v>
      </c>
      <c r="M373" s="17">
        <v>79214</v>
      </c>
      <c r="N373" s="94"/>
    </row>
    <row r="374" spans="1:14" x14ac:dyDescent="0.25">
      <c r="C374" s="19" t="s">
        <v>337</v>
      </c>
      <c r="D374" s="10" t="s">
        <v>338</v>
      </c>
      <c r="E374" s="98" t="s">
        <v>339</v>
      </c>
      <c r="F374" s="14" t="s">
        <v>340</v>
      </c>
      <c r="G374" s="14" t="s">
        <v>169</v>
      </c>
      <c r="H374" s="10" t="s">
        <v>529</v>
      </c>
      <c r="I374" s="14" t="s">
        <v>53</v>
      </c>
      <c r="J374" s="10" t="s">
        <v>121</v>
      </c>
      <c r="K374" s="14" t="s">
        <v>48</v>
      </c>
      <c r="L374" s="15">
        <v>42916</v>
      </c>
      <c r="M374" s="17">
        <v>34623</v>
      </c>
      <c r="N374" s="94"/>
    </row>
    <row r="375" spans="1:14" x14ac:dyDescent="0.25">
      <c r="A375" s="21"/>
      <c r="B375" s="21"/>
      <c r="C375" s="47"/>
      <c r="D375" s="62"/>
      <c r="E375" s="48"/>
      <c r="F375" s="45"/>
      <c r="G375" s="45"/>
      <c r="H375" s="36"/>
      <c r="I375" s="45"/>
      <c r="J375" s="22"/>
      <c r="K375" s="45"/>
      <c r="L375" s="46"/>
      <c r="M375" s="59"/>
      <c r="N375" s="94"/>
    </row>
    <row r="376" spans="1:14" ht="21" x14ac:dyDescent="0.25">
      <c r="A376" s="23" t="s">
        <v>35</v>
      </c>
      <c r="B376" s="23"/>
      <c r="C376" s="24"/>
      <c r="D376" s="25"/>
      <c r="E376" s="26"/>
      <c r="F376" s="66"/>
      <c r="G376" s="27"/>
      <c r="H376" s="28" t="s">
        <v>45</v>
      </c>
      <c r="I376" s="64">
        <f>I377+I409+I426+I446+I454+I466</f>
        <v>81</v>
      </c>
      <c r="J376" s="64"/>
      <c r="K376" s="64"/>
      <c r="L376" s="28" t="s">
        <v>44</v>
      </c>
      <c r="M376" s="29">
        <f>M377+M409+M426+M446+M454+M466</f>
        <v>7096113.0499999989</v>
      </c>
      <c r="N376" s="94"/>
    </row>
    <row r="377" spans="1:14" ht="21" x14ac:dyDescent="0.25">
      <c r="B377" s="38" t="s">
        <v>35</v>
      </c>
      <c r="C377" s="39"/>
      <c r="D377" s="40"/>
      <c r="E377" s="41"/>
      <c r="F377" s="85"/>
      <c r="G377" s="42"/>
      <c r="H377" s="42" t="s">
        <v>45</v>
      </c>
      <c r="I377" s="43">
        <f>COUNT(M379:M408)</f>
        <v>29</v>
      </c>
      <c r="J377" s="54"/>
      <c r="K377" s="54"/>
      <c r="L377" s="43" t="s">
        <v>44</v>
      </c>
      <c r="M377" s="44">
        <f>SUM(M379:M408)</f>
        <v>2608427</v>
      </c>
      <c r="N377" s="94"/>
    </row>
    <row r="378" spans="1:14" ht="37.5" x14ac:dyDescent="0.25">
      <c r="A378" s="67"/>
      <c r="B378" s="67"/>
      <c r="C378" s="56" t="s">
        <v>0</v>
      </c>
      <c r="D378" s="57" t="s">
        <v>1</v>
      </c>
      <c r="E378" s="33" t="s">
        <v>2</v>
      </c>
      <c r="F378" s="33" t="s">
        <v>3</v>
      </c>
      <c r="G378" s="33" t="s">
        <v>4</v>
      </c>
      <c r="H378" s="33" t="s">
        <v>5</v>
      </c>
      <c r="I378" s="33" t="s">
        <v>6</v>
      </c>
      <c r="J378" s="33" t="s">
        <v>7</v>
      </c>
      <c r="K378" s="33" t="s">
        <v>8</v>
      </c>
      <c r="L378" s="61" t="s">
        <v>43</v>
      </c>
      <c r="M378" s="61" t="s">
        <v>44</v>
      </c>
      <c r="N378" s="94"/>
    </row>
    <row r="379" spans="1:14" x14ac:dyDescent="0.25">
      <c r="C379" s="19" t="s">
        <v>298</v>
      </c>
      <c r="D379" s="10" t="s">
        <v>183</v>
      </c>
      <c r="E379" s="10" t="s">
        <v>299</v>
      </c>
      <c r="F379" s="14" t="s">
        <v>300</v>
      </c>
      <c r="G379" s="14" t="s">
        <v>181</v>
      </c>
      <c r="H379" s="10" t="s">
        <v>297</v>
      </c>
      <c r="I379" s="14" t="s">
        <v>53</v>
      </c>
      <c r="J379" s="10" t="s">
        <v>121</v>
      </c>
      <c r="K379" s="14" t="s">
        <v>48</v>
      </c>
      <c r="L379" s="15">
        <v>42643</v>
      </c>
      <c r="M379" s="17">
        <v>73920</v>
      </c>
      <c r="N379" s="94"/>
    </row>
    <row r="380" spans="1:14" x14ac:dyDescent="0.25">
      <c r="C380" s="19" t="s">
        <v>298</v>
      </c>
      <c r="D380" s="10" t="s">
        <v>183</v>
      </c>
      <c r="E380" s="10" t="s">
        <v>299</v>
      </c>
      <c r="F380" s="14" t="s">
        <v>300</v>
      </c>
      <c r="G380" s="14" t="s">
        <v>181</v>
      </c>
      <c r="H380" s="10" t="s">
        <v>442</v>
      </c>
      <c r="I380" s="14" t="s">
        <v>53</v>
      </c>
      <c r="J380" s="10" t="s">
        <v>121</v>
      </c>
      <c r="K380" s="14" t="s">
        <v>48</v>
      </c>
      <c r="L380" s="15">
        <v>42735</v>
      </c>
      <c r="M380" s="17">
        <v>43875</v>
      </c>
      <c r="N380" s="94"/>
    </row>
    <row r="381" spans="1:14" x14ac:dyDescent="0.25">
      <c r="C381" s="99" t="s">
        <v>298</v>
      </c>
      <c r="D381" s="10" t="s">
        <v>183</v>
      </c>
      <c r="E381" s="60" t="s">
        <v>299</v>
      </c>
      <c r="F381" s="14" t="s">
        <v>300</v>
      </c>
      <c r="G381" s="14" t="s">
        <v>181</v>
      </c>
      <c r="H381" s="10" t="s">
        <v>586</v>
      </c>
      <c r="I381" s="14" t="s">
        <v>53</v>
      </c>
      <c r="J381" s="10" t="s">
        <v>121</v>
      </c>
      <c r="K381" s="14" t="s">
        <v>48</v>
      </c>
      <c r="L381" s="15">
        <v>42825</v>
      </c>
      <c r="M381" s="17">
        <v>78709</v>
      </c>
      <c r="N381" s="94"/>
    </row>
    <row r="382" spans="1:14" x14ac:dyDescent="0.25">
      <c r="C382" s="19" t="s">
        <v>298</v>
      </c>
      <c r="D382" s="10" t="s">
        <v>183</v>
      </c>
      <c r="E382" s="60" t="s">
        <v>299</v>
      </c>
      <c r="F382" s="14" t="s">
        <v>300</v>
      </c>
      <c r="G382" s="14" t="s">
        <v>181</v>
      </c>
      <c r="H382" s="10" t="s">
        <v>529</v>
      </c>
      <c r="I382" s="14" t="s">
        <v>53</v>
      </c>
      <c r="J382" s="10" t="s">
        <v>121</v>
      </c>
      <c r="K382" s="14" t="s">
        <v>48</v>
      </c>
      <c r="L382" s="15">
        <v>42916</v>
      </c>
      <c r="M382" s="17">
        <v>115427</v>
      </c>
      <c r="N382" s="94"/>
    </row>
    <row r="383" spans="1:14" ht="30" x14ac:dyDescent="0.25">
      <c r="C383" s="19">
        <v>17121</v>
      </c>
      <c r="D383" s="10" t="s">
        <v>440</v>
      </c>
      <c r="E383" s="10" t="s">
        <v>437</v>
      </c>
      <c r="F383" s="14" t="s">
        <v>438</v>
      </c>
      <c r="G383" s="14" t="s">
        <v>181</v>
      </c>
      <c r="H383" s="10" t="s">
        <v>439</v>
      </c>
      <c r="I383" s="14" t="s">
        <v>187</v>
      </c>
      <c r="J383" s="10" t="s">
        <v>121</v>
      </c>
      <c r="K383" s="14" t="s">
        <v>48</v>
      </c>
      <c r="L383" s="15">
        <v>42725</v>
      </c>
      <c r="M383" s="17">
        <v>379936</v>
      </c>
      <c r="N383" s="94"/>
    </row>
    <row r="384" spans="1:14" ht="30" x14ac:dyDescent="0.25">
      <c r="C384" s="19">
        <v>17122</v>
      </c>
      <c r="D384" s="10" t="s">
        <v>440</v>
      </c>
      <c r="E384" s="10" t="s">
        <v>441</v>
      </c>
      <c r="F384" s="14" t="s">
        <v>438</v>
      </c>
      <c r="G384" s="14" t="s">
        <v>181</v>
      </c>
      <c r="H384" s="10" t="s">
        <v>439</v>
      </c>
      <c r="I384" s="14" t="s">
        <v>187</v>
      </c>
      <c r="J384" s="10" t="s">
        <v>121</v>
      </c>
      <c r="K384" s="14" t="s">
        <v>48</v>
      </c>
      <c r="L384" s="15">
        <v>42725</v>
      </c>
      <c r="M384" s="17">
        <v>66011</v>
      </c>
      <c r="N384" s="94"/>
    </row>
    <row r="385" spans="3:14" ht="30" x14ac:dyDescent="0.25">
      <c r="C385" s="19">
        <v>16128</v>
      </c>
      <c r="D385" s="10" t="s">
        <v>440</v>
      </c>
      <c r="E385" s="10" t="s">
        <v>538</v>
      </c>
      <c r="F385" s="14" t="s">
        <v>438</v>
      </c>
      <c r="G385" s="14" t="s">
        <v>181</v>
      </c>
      <c r="H385" s="10" t="s">
        <v>539</v>
      </c>
      <c r="I385" s="14" t="s">
        <v>171</v>
      </c>
      <c r="J385" s="10" t="s">
        <v>471</v>
      </c>
      <c r="K385" s="14" t="s">
        <v>48</v>
      </c>
      <c r="L385" s="15">
        <v>42795</v>
      </c>
      <c r="M385" s="17">
        <v>6915</v>
      </c>
      <c r="N385" s="94"/>
    </row>
    <row r="386" spans="3:14" ht="30" x14ac:dyDescent="0.25">
      <c r="C386" s="19">
        <v>16129</v>
      </c>
      <c r="D386" s="10" t="s">
        <v>440</v>
      </c>
      <c r="E386" s="10" t="s">
        <v>540</v>
      </c>
      <c r="F386" s="14" t="s">
        <v>438</v>
      </c>
      <c r="G386" s="14" t="s">
        <v>181</v>
      </c>
      <c r="H386" s="10" t="s">
        <v>539</v>
      </c>
      <c r="I386" s="14" t="s">
        <v>171</v>
      </c>
      <c r="J386" s="10" t="s">
        <v>471</v>
      </c>
      <c r="K386" s="14" t="s">
        <v>48</v>
      </c>
      <c r="L386" s="15">
        <v>42795</v>
      </c>
      <c r="M386" s="17">
        <v>45883</v>
      </c>
      <c r="N386" s="94"/>
    </row>
    <row r="387" spans="3:14" x14ac:dyDescent="0.25">
      <c r="C387" s="19">
        <v>17118</v>
      </c>
      <c r="D387" s="10" t="s">
        <v>440</v>
      </c>
      <c r="E387" s="10" t="s">
        <v>470</v>
      </c>
      <c r="F387" s="14" t="s">
        <v>438</v>
      </c>
      <c r="G387" s="14" t="s">
        <v>181</v>
      </c>
      <c r="H387" s="10" t="s">
        <v>471</v>
      </c>
      <c r="I387" s="14" t="s">
        <v>171</v>
      </c>
      <c r="J387" s="10" t="s">
        <v>121</v>
      </c>
      <c r="K387" s="14" t="s">
        <v>48</v>
      </c>
      <c r="L387" s="15" t="s">
        <v>576</v>
      </c>
      <c r="M387" s="17">
        <v>50423</v>
      </c>
      <c r="N387" s="94"/>
    </row>
    <row r="388" spans="3:14" ht="30" x14ac:dyDescent="0.25">
      <c r="C388" s="19">
        <v>17119</v>
      </c>
      <c r="D388" s="10" t="s">
        <v>440</v>
      </c>
      <c r="E388" s="10" t="s">
        <v>472</v>
      </c>
      <c r="F388" s="14" t="s">
        <v>438</v>
      </c>
      <c r="G388" s="14" t="s">
        <v>181</v>
      </c>
      <c r="H388" s="10" t="s">
        <v>471</v>
      </c>
      <c r="I388" s="14" t="s">
        <v>171</v>
      </c>
      <c r="J388" s="10" t="s">
        <v>121</v>
      </c>
      <c r="K388" s="14" t="s">
        <v>48</v>
      </c>
      <c r="L388" s="15" t="s">
        <v>576</v>
      </c>
      <c r="M388" s="17">
        <v>7439</v>
      </c>
      <c r="N388" s="94"/>
    </row>
    <row r="389" spans="3:14" ht="30" x14ac:dyDescent="0.25">
      <c r="C389" s="19">
        <v>17143</v>
      </c>
      <c r="D389" s="10" t="s">
        <v>83</v>
      </c>
      <c r="E389" s="10" t="s">
        <v>505</v>
      </c>
      <c r="F389" s="14" t="s">
        <v>506</v>
      </c>
      <c r="G389" s="14" t="s">
        <v>181</v>
      </c>
      <c r="H389" s="10" t="s">
        <v>409</v>
      </c>
      <c r="I389" s="14" t="s">
        <v>171</v>
      </c>
      <c r="J389" s="10" t="s">
        <v>121</v>
      </c>
      <c r="K389" s="14" t="s">
        <v>48</v>
      </c>
      <c r="L389" s="15">
        <v>42844</v>
      </c>
      <c r="M389" s="17">
        <v>300000</v>
      </c>
      <c r="N389" s="94"/>
    </row>
    <row r="390" spans="3:14" x14ac:dyDescent="0.25">
      <c r="C390" s="19" t="s">
        <v>347</v>
      </c>
      <c r="D390" s="10" t="s">
        <v>96</v>
      </c>
      <c r="E390" s="10" t="s">
        <v>348</v>
      </c>
      <c r="F390" s="14" t="s">
        <v>349</v>
      </c>
      <c r="G390" s="14" t="s">
        <v>181</v>
      </c>
      <c r="H390" s="10" t="s">
        <v>297</v>
      </c>
      <c r="I390" s="14" t="s">
        <v>53</v>
      </c>
      <c r="J390" s="10" t="s">
        <v>121</v>
      </c>
      <c r="K390" s="14" t="s">
        <v>48</v>
      </c>
      <c r="L390" s="15">
        <v>42643</v>
      </c>
      <c r="M390" s="17">
        <v>177804</v>
      </c>
      <c r="N390" s="94"/>
    </row>
    <row r="391" spans="3:14" x14ac:dyDescent="0.25">
      <c r="C391" s="19" t="s">
        <v>350</v>
      </c>
      <c r="D391" s="10" t="s">
        <v>96</v>
      </c>
      <c r="E391" s="10" t="s">
        <v>351</v>
      </c>
      <c r="F391" s="14" t="s">
        <v>349</v>
      </c>
      <c r="G391" s="14" t="s">
        <v>181</v>
      </c>
      <c r="H391" s="10" t="s">
        <v>297</v>
      </c>
      <c r="I391" s="14" t="s">
        <v>53</v>
      </c>
      <c r="J391" s="10" t="s">
        <v>121</v>
      </c>
      <c r="K391" s="14" t="s">
        <v>48</v>
      </c>
      <c r="L391" s="15">
        <v>42643</v>
      </c>
      <c r="M391" s="17">
        <v>45000</v>
      </c>
      <c r="N391" s="94"/>
    </row>
    <row r="392" spans="3:14" x14ac:dyDescent="0.25">
      <c r="C392" s="19" t="s">
        <v>352</v>
      </c>
      <c r="D392" s="10" t="s">
        <v>96</v>
      </c>
      <c r="E392" s="10" t="s">
        <v>353</v>
      </c>
      <c r="F392" s="14" t="s">
        <v>349</v>
      </c>
      <c r="G392" s="14" t="s">
        <v>181</v>
      </c>
      <c r="H392" s="10" t="s">
        <v>297</v>
      </c>
      <c r="I392" s="14" t="s">
        <v>53</v>
      </c>
      <c r="J392" s="10" t="s">
        <v>121</v>
      </c>
      <c r="K392" s="14" t="s">
        <v>48</v>
      </c>
      <c r="L392" s="15">
        <v>42643</v>
      </c>
      <c r="M392" s="17">
        <v>27500</v>
      </c>
      <c r="N392" s="94"/>
    </row>
    <row r="393" spans="3:14" x14ac:dyDescent="0.25">
      <c r="C393" s="19" t="s">
        <v>347</v>
      </c>
      <c r="D393" s="10" t="s">
        <v>96</v>
      </c>
      <c r="E393" s="10" t="s">
        <v>348</v>
      </c>
      <c r="F393" s="14" t="s">
        <v>349</v>
      </c>
      <c r="G393" s="14" t="s">
        <v>181</v>
      </c>
      <c r="H393" s="10" t="s">
        <v>442</v>
      </c>
      <c r="I393" s="14" t="s">
        <v>53</v>
      </c>
      <c r="J393" s="10" t="s">
        <v>121</v>
      </c>
      <c r="K393" s="14" t="s">
        <v>48</v>
      </c>
      <c r="L393" s="15">
        <v>42735</v>
      </c>
      <c r="M393" s="17">
        <v>95400</v>
      </c>
      <c r="N393" s="94"/>
    </row>
    <row r="394" spans="3:14" x14ac:dyDescent="0.25">
      <c r="C394" s="19" t="s">
        <v>350</v>
      </c>
      <c r="D394" s="10" t="s">
        <v>96</v>
      </c>
      <c r="E394" s="10" t="s">
        <v>351</v>
      </c>
      <c r="F394" s="14" t="s">
        <v>349</v>
      </c>
      <c r="G394" s="14" t="s">
        <v>181</v>
      </c>
      <c r="H394" s="10" t="s">
        <v>442</v>
      </c>
      <c r="I394" s="14" t="s">
        <v>53</v>
      </c>
      <c r="J394" s="10" t="s">
        <v>121</v>
      </c>
      <c r="K394" s="14" t="s">
        <v>48</v>
      </c>
      <c r="L394" s="15">
        <v>42735</v>
      </c>
      <c r="M394" s="17">
        <v>1000</v>
      </c>
      <c r="N394" s="94"/>
    </row>
    <row r="395" spans="3:14" x14ac:dyDescent="0.25">
      <c r="C395" s="13" t="s">
        <v>352</v>
      </c>
      <c r="D395" s="10" t="s">
        <v>96</v>
      </c>
      <c r="E395" s="10" t="s">
        <v>353</v>
      </c>
      <c r="F395" s="14" t="s">
        <v>349</v>
      </c>
      <c r="G395" s="14" t="s">
        <v>181</v>
      </c>
      <c r="H395" s="10" t="s">
        <v>442</v>
      </c>
      <c r="I395" s="14" t="s">
        <v>53</v>
      </c>
      <c r="J395" s="10" t="s">
        <v>121</v>
      </c>
      <c r="K395" s="14" t="s">
        <v>48</v>
      </c>
      <c r="L395" s="15">
        <v>42735</v>
      </c>
      <c r="M395" s="17">
        <v>5900</v>
      </c>
      <c r="N395" s="94"/>
    </row>
    <row r="396" spans="3:14" x14ac:dyDescent="0.25">
      <c r="C396" s="97" t="s">
        <v>347</v>
      </c>
      <c r="D396" s="93" t="s">
        <v>96</v>
      </c>
      <c r="E396" s="98" t="s">
        <v>348</v>
      </c>
      <c r="F396" s="14" t="s">
        <v>349</v>
      </c>
      <c r="G396" s="14" t="s">
        <v>181</v>
      </c>
      <c r="H396" s="10" t="s">
        <v>586</v>
      </c>
      <c r="I396" s="14" t="s">
        <v>53</v>
      </c>
      <c r="J396" s="10" t="s">
        <v>121</v>
      </c>
      <c r="K396" s="14" t="s">
        <v>48</v>
      </c>
      <c r="L396" s="15">
        <v>42825</v>
      </c>
      <c r="M396" s="17">
        <v>113837</v>
      </c>
      <c r="N396" s="94"/>
    </row>
    <row r="397" spans="3:14" x14ac:dyDescent="0.25">
      <c r="C397" s="97" t="s">
        <v>350</v>
      </c>
      <c r="D397" s="93" t="s">
        <v>96</v>
      </c>
      <c r="E397" s="98" t="s">
        <v>351</v>
      </c>
      <c r="F397" s="14" t="s">
        <v>349</v>
      </c>
      <c r="G397" s="14" t="s">
        <v>181</v>
      </c>
      <c r="H397" s="10" t="s">
        <v>586</v>
      </c>
      <c r="I397" s="14" t="s">
        <v>53</v>
      </c>
      <c r="J397" s="10" t="s">
        <v>121</v>
      </c>
      <c r="K397" s="14" t="s">
        <v>48</v>
      </c>
      <c r="L397" s="15">
        <v>42825</v>
      </c>
      <c r="M397" s="17">
        <v>34900</v>
      </c>
      <c r="N397" s="94"/>
    </row>
    <row r="398" spans="3:14" x14ac:dyDescent="0.25">
      <c r="C398" s="97" t="s">
        <v>352</v>
      </c>
      <c r="D398" s="93" t="s">
        <v>96</v>
      </c>
      <c r="E398" s="98" t="s">
        <v>353</v>
      </c>
      <c r="F398" s="14" t="s">
        <v>349</v>
      </c>
      <c r="G398" s="14" t="s">
        <v>181</v>
      </c>
      <c r="H398" s="10" t="s">
        <v>586</v>
      </c>
      <c r="I398" s="14" t="s">
        <v>53</v>
      </c>
      <c r="J398" s="10" t="s">
        <v>121</v>
      </c>
      <c r="K398" s="14" t="s">
        <v>48</v>
      </c>
      <c r="L398" s="15">
        <v>42825</v>
      </c>
      <c r="M398" s="17">
        <v>24525</v>
      </c>
      <c r="N398" s="94"/>
    </row>
    <row r="399" spans="3:14" x14ac:dyDescent="0.25">
      <c r="C399" s="19" t="s">
        <v>347</v>
      </c>
      <c r="D399" s="10" t="s">
        <v>96</v>
      </c>
      <c r="E399" s="98" t="s">
        <v>348</v>
      </c>
      <c r="F399" s="14" t="s">
        <v>349</v>
      </c>
      <c r="G399" s="14" t="s">
        <v>181</v>
      </c>
      <c r="H399" s="10" t="s">
        <v>529</v>
      </c>
      <c r="I399" s="14" t="s">
        <v>53</v>
      </c>
      <c r="J399" s="10" t="s">
        <v>121</v>
      </c>
      <c r="K399" s="14" t="s">
        <v>48</v>
      </c>
      <c r="L399" s="15">
        <v>42916</v>
      </c>
      <c r="M399" s="17">
        <v>317513</v>
      </c>
      <c r="N399" s="94"/>
    </row>
    <row r="400" spans="3:14" x14ac:dyDescent="0.25">
      <c r="C400" s="19" t="s">
        <v>350</v>
      </c>
      <c r="D400" s="10" t="s">
        <v>96</v>
      </c>
      <c r="E400" s="98" t="s">
        <v>351</v>
      </c>
      <c r="F400" s="14" t="s">
        <v>349</v>
      </c>
      <c r="G400" s="14" t="s">
        <v>181</v>
      </c>
      <c r="H400" s="10" t="s">
        <v>529</v>
      </c>
      <c r="I400" s="14" t="s">
        <v>53</v>
      </c>
      <c r="J400" s="10" t="s">
        <v>121</v>
      </c>
      <c r="K400" s="14" t="s">
        <v>48</v>
      </c>
      <c r="L400" s="15">
        <v>42916</v>
      </c>
      <c r="M400" s="17">
        <v>7200</v>
      </c>
      <c r="N400" s="94"/>
    </row>
    <row r="401" spans="1:14" x14ac:dyDescent="0.25">
      <c r="C401" s="19" t="s">
        <v>352</v>
      </c>
      <c r="D401" s="10" t="s">
        <v>96</v>
      </c>
      <c r="E401" s="98" t="s">
        <v>353</v>
      </c>
      <c r="F401" s="14" t="s">
        <v>349</v>
      </c>
      <c r="G401" s="14" t="s">
        <v>181</v>
      </c>
      <c r="H401" s="10" t="s">
        <v>529</v>
      </c>
      <c r="I401" s="14" t="s">
        <v>53</v>
      </c>
      <c r="J401" s="10" t="s">
        <v>121</v>
      </c>
      <c r="K401" s="14" t="s">
        <v>48</v>
      </c>
      <c r="L401" s="15">
        <v>42916</v>
      </c>
      <c r="M401" s="17">
        <v>32700</v>
      </c>
      <c r="N401" s="94"/>
    </row>
    <row r="402" spans="1:14" ht="30" x14ac:dyDescent="0.25">
      <c r="C402" s="19">
        <v>17121</v>
      </c>
      <c r="D402" s="10" t="s">
        <v>105</v>
      </c>
      <c r="E402" s="10" t="s">
        <v>437</v>
      </c>
      <c r="F402" s="14" t="s">
        <v>438</v>
      </c>
      <c r="G402" s="14" t="s">
        <v>181</v>
      </c>
      <c r="H402" s="10" t="s">
        <v>439</v>
      </c>
      <c r="I402" s="14" t="s">
        <v>187</v>
      </c>
      <c r="J402" s="10" t="s">
        <v>121</v>
      </c>
      <c r="K402" s="14" t="s">
        <v>48</v>
      </c>
      <c r="L402" s="15">
        <v>42725</v>
      </c>
      <c r="M402" s="17">
        <v>379936</v>
      </c>
      <c r="N402" s="94"/>
    </row>
    <row r="403" spans="1:14" ht="30" x14ac:dyDescent="0.25">
      <c r="C403" s="19">
        <v>17122</v>
      </c>
      <c r="D403" s="10" t="s">
        <v>105</v>
      </c>
      <c r="E403" s="10" t="s">
        <v>441</v>
      </c>
      <c r="F403" s="14" t="s">
        <v>438</v>
      </c>
      <c r="G403" s="14" t="s">
        <v>181</v>
      </c>
      <c r="H403" s="10" t="s">
        <v>439</v>
      </c>
      <c r="I403" s="14" t="s">
        <v>187</v>
      </c>
      <c r="J403" s="10" t="s">
        <v>121</v>
      </c>
      <c r="K403" s="14" t="s">
        <v>48</v>
      </c>
      <c r="L403" s="15">
        <v>42725</v>
      </c>
      <c r="M403" s="17">
        <v>66012</v>
      </c>
      <c r="N403" s="94"/>
    </row>
    <row r="404" spans="1:14" ht="30" x14ac:dyDescent="0.25">
      <c r="C404" s="19">
        <v>16128</v>
      </c>
      <c r="D404" s="10" t="s">
        <v>105</v>
      </c>
      <c r="E404" s="10" t="s">
        <v>538</v>
      </c>
      <c r="F404" s="14" t="s">
        <v>438</v>
      </c>
      <c r="G404" s="14" t="s">
        <v>181</v>
      </c>
      <c r="H404" s="10" t="s">
        <v>539</v>
      </c>
      <c r="I404" s="14" t="s">
        <v>171</v>
      </c>
      <c r="J404" s="10" t="s">
        <v>471</v>
      </c>
      <c r="K404" s="14" t="s">
        <v>48</v>
      </c>
      <c r="L404" s="15">
        <v>42795</v>
      </c>
      <c r="M404" s="17">
        <v>6915</v>
      </c>
      <c r="N404" s="94"/>
    </row>
    <row r="405" spans="1:14" ht="30" x14ac:dyDescent="0.25">
      <c r="C405" s="19">
        <v>16129</v>
      </c>
      <c r="D405" s="10" t="s">
        <v>105</v>
      </c>
      <c r="E405" s="10" t="s">
        <v>540</v>
      </c>
      <c r="F405" s="14" t="s">
        <v>438</v>
      </c>
      <c r="G405" s="14" t="s">
        <v>181</v>
      </c>
      <c r="H405" s="10" t="s">
        <v>539</v>
      </c>
      <c r="I405" s="14" t="s">
        <v>171</v>
      </c>
      <c r="J405" s="10" t="s">
        <v>471</v>
      </c>
      <c r="K405" s="14" t="s">
        <v>48</v>
      </c>
      <c r="L405" s="15">
        <v>42795</v>
      </c>
      <c r="M405" s="17">
        <v>45883</v>
      </c>
      <c r="N405" s="94"/>
    </row>
    <row r="406" spans="1:14" x14ac:dyDescent="0.25">
      <c r="C406" s="19">
        <v>17118</v>
      </c>
      <c r="D406" s="10" t="s">
        <v>105</v>
      </c>
      <c r="E406" s="10" t="s">
        <v>470</v>
      </c>
      <c r="F406" s="14" t="s">
        <v>438</v>
      </c>
      <c r="G406" s="14" t="s">
        <v>181</v>
      </c>
      <c r="H406" s="10" t="s">
        <v>471</v>
      </c>
      <c r="I406" s="14" t="s">
        <v>171</v>
      </c>
      <c r="J406" s="10" t="s">
        <v>121</v>
      </c>
      <c r="K406" s="14" t="s">
        <v>48</v>
      </c>
      <c r="L406" s="15" t="s">
        <v>576</v>
      </c>
      <c r="M406" s="17">
        <v>50424</v>
      </c>
      <c r="N406" s="94"/>
    </row>
    <row r="407" spans="1:14" ht="30" x14ac:dyDescent="0.25">
      <c r="C407" s="19">
        <v>17119</v>
      </c>
      <c r="D407" s="10" t="s">
        <v>105</v>
      </c>
      <c r="E407" s="10" t="s">
        <v>472</v>
      </c>
      <c r="F407" s="14" t="s">
        <v>438</v>
      </c>
      <c r="G407" s="14" t="s">
        <v>181</v>
      </c>
      <c r="H407" s="10" t="s">
        <v>471</v>
      </c>
      <c r="I407" s="14" t="s">
        <v>171</v>
      </c>
      <c r="J407" s="10" t="s">
        <v>121</v>
      </c>
      <c r="K407" s="14" t="s">
        <v>48</v>
      </c>
      <c r="L407" s="15" t="s">
        <v>576</v>
      </c>
      <c r="M407" s="17">
        <v>7440</v>
      </c>
      <c r="N407" s="94"/>
    </row>
    <row r="408" spans="1:14" x14ac:dyDescent="0.25">
      <c r="A408" s="21"/>
      <c r="B408" s="21"/>
      <c r="C408" s="47"/>
      <c r="D408" s="62"/>
      <c r="E408" s="48"/>
      <c r="F408" s="45"/>
      <c r="G408" s="45"/>
      <c r="H408" s="36"/>
      <c r="I408" s="45"/>
      <c r="J408" s="22"/>
      <c r="K408" s="45"/>
      <c r="L408" s="46"/>
      <c r="M408" s="59"/>
      <c r="N408" s="94"/>
    </row>
    <row r="409" spans="1:14" ht="21" x14ac:dyDescent="0.25">
      <c r="A409" s="37"/>
      <c r="B409" s="38" t="s">
        <v>10</v>
      </c>
      <c r="C409" s="39"/>
      <c r="D409" s="40"/>
      <c r="E409" s="41"/>
      <c r="F409" s="85"/>
      <c r="G409" s="42"/>
      <c r="H409" s="42" t="s">
        <v>45</v>
      </c>
      <c r="I409" s="43">
        <f>COUNT(M411:M425)</f>
        <v>14</v>
      </c>
      <c r="J409" s="54"/>
      <c r="K409" s="54"/>
      <c r="L409" s="43" t="s">
        <v>44</v>
      </c>
      <c r="M409" s="44">
        <f>SUM(M411:M425)</f>
        <v>1194807.3599999999</v>
      </c>
    </row>
    <row r="410" spans="1:14" ht="37.5" x14ac:dyDescent="0.25">
      <c r="A410" s="67"/>
      <c r="B410" s="67"/>
      <c r="C410" s="56" t="s">
        <v>0</v>
      </c>
      <c r="D410" s="57" t="s">
        <v>1</v>
      </c>
      <c r="E410" s="33" t="s">
        <v>2</v>
      </c>
      <c r="F410" s="33" t="s">
        <v>3</v>
      </c>
      <c r="G410" s="33" t="s">
        <v>4</v>
      </c>
      <c r="H410" s="33" t="s">
        <v>5</v>
      </c>
      <c r="I410" s="33" t="s">
        <v>6</v>
      </c>
      <c r="J410" s="33" t="s">
        <v>7</v>
      </c>
      <c r="K410" s="33" t="s">
        <v>8</v>
      </c>
      <c r="L410" s="61" t="s">
        <v>43</v>
      </c>
      <c r="M410" s="61" t="s">
        <v>44</v>
      </c>
    </row>
    <row r="411" spans="1:14" x14ac:dyDescent="0.25">
      <c r="C411" s="19" t="s">
        <v>331</v>
      </c>
      <c r="D411" s="10" t="s">
        <v>60</v>
      </c>
      <c r="E411" s="10" t="s">
        <v>332</v>
      </c>
      <c r="F411" s="14" t="s">
        <v>250</v>
      </c>
      <c r="G411" s="14" t="s">
        <v>181</v>
      </c>
      <c r="H411" s="10" t="s">
        <v>297</v>
      </c>
      <c r="I411" s="14" t="s">
        <v>53</v>
      </c>
      <c r="J411" s="10" t="s">
        <v>121</v>
      </c>
      <c r="K411" s="14" t="s">
        <v>48</v>
      </c>
      <c r="L411" s="15">
        <v>42643</v>
      </c>
      <c r="M411" s="17">
        <v>17554.36</v>
      </c>
    </row>
    <row r="412" spans="1:14" ht="30" x14ac:dyDescent="0.25">
      <c r="C412" s="19">
        <v>17087</v>
      </c>
      <c r="D412" s="10" t="s">
        <v>60</v>
      </c>
      <c r="E412" s="10" t="s">
        <v>410</v>
      </c>
      <c r="F412" s="14" t="s">
        <v>250</v>
      </c>
      <c r="G412" s="14" t="s">
        <v>181</v>
      </c>
      <c r="H412" s="10" t="s">
        <v>411</v>
      </c>
      <c r="I412" s="14" t="s">
        <v>52</v>
      </c>
      <c r="J412" s="10" t="s">
        <v>412</v>
      </c>
      <c r="K412" s="14" t="s">
        <v>172</v>
      </c>
      <c r="L412" s="15">
        <v>42691</v>
      </c>
      <c r="M412" s="17">
        <v>20910</v>
      </c>
    </row>
    <row r="413" spans="1:14" ht="30" x14ac:dyDescent="0.25">
      <c r="C413" s="19">
        <v>17104</v>
      </c>
      <c r="D413" s="10" t="s">
        <v>60</v>
      </c>
      <c r="E413" s="10" t="s">
        <v>416</v>
      </c>
      <c r="F413" s="14" t="s">
        <v>250</v>
      </c>
      <c r="G413" s="14" t="s">
        <v>181</v>
      </c>
      <c r="H413" s="10" t="s">
        <v>411</v>
      </c>
      <c r="I413" s="14" t="s">
        <v>52</v>
      </c>
      <c r="J413" s="10" t="s">
        <v>412</v>
      </c>
      <c r="K413" s="14" t="s">
        <v>172</v>
      </c>
      <c r="L413" s="15">
        <v>42705</v>
      </c>
      <c r="M413" s="17">
        <v>2210</v>
      </c>
    </row>
    <row r="414" spans="1:14" x14ac:dyDescent="0.25">
      <c r="C414" s="19" t="s">
        <v>331</v>
      </c>
      <c r="D414" s="10" t="s">
        <v>60</v>
      </c>
      <c r="E414" s="10" t="s">
        <v>332</v>
      </c>
      <c r="F414" s="14" t="s">
        <v>250</v>
      </c>
      <c r="G414" s="14" t="s">
        <v>181</v>
      </c>
      <c r="H414" s="10" t="s">
        <v>442</v>
      </c>
      <c r="I414" s="14" t="s">
        <v>53</v>
      </c>
      <c r="J414" s="10" t="s">
        <v>121</v>
      </c>
      <c r="K414" s="14" t="s">
        <v>48</v>
      </c>
      <c r="L414" s="15">
        <v>42735</v>
      </c>
      <c r="M414" s="17">
        <v>14490</v>
      </c>
    </row>
    <row r="415" spans="1:14" x14ac:dyDescent="0.25">
      <c r="C415" s="95" t="s">
        <v>331</v>
      </c>
      <c r="D415" s="93" t="s">
        <v>60</v>
      </c>
      <c r="E415" s="91" t="s">
        <v>332</v>
      </c>
      <c r="F415" s="14" t="s">
        <v>250</v>
      </c>
      <c r="G415" s="14" t="s">
        <v>181</v>
      </c>
      <c r="H415" s="10" t="s">
        <v>586</v>
      </c>
      <c r="I415" s="14" t="s">
        <v>53</v>
      </c>
      <c r="J415" s="10" t="s">
        <v>121</v>
      </c>
      <c r="K415" s="14" t="s">
        <v>48</v>
      </c>
      <c r="L415" s="15">
        <v>42825</v>
      </c>
      <c r="M415" s="17">
        <v>35755</v>
      </c>
    </row>
    <row r="416" spans="1:14" x14ac:dyDescent="0.25">
      <c r="C416" s="19">
        <v>17208</v>
      </c>
      <c r="D416" s="10" t="s">
        <v>60</v>
      </c>
      <c r="E416" s="10" t="s">
        <v>567</v>
      </c>
      <c r="F416" s="14" t="s">
        <v>250</v>
      </c>
      <c r="G416" s="14" t="s">
        <v>181</v>
      </c>
      <c r="H416" s="10" t="s">
        <v>568</v>
      </c>
      <c r="I416" s="14" t="s">
        <v>52</v>
      </c>
      <c r="J416" s="10" t="s">
        <v>121</v>
      </c>
      <c r="K416" s="14" t="s">
        <v>172</v>
      </c>
      <c r="L416" s="15">
        <v>42864</v>
      </c>
      <c r="M416" s="17">
        <v>14027</v>
      </c>
    </row>
    <row r="417" spans="1:13" x14ac:dyDescent="0.25">
      <c r="C417" s="19" t="s">
        <v>331</v>
      </c>
      <c r="D417" s="10" t="s">
        <v>60</v>
      </c>
      <c r="E417" s="91" t="s">
        <v>332</v>
      </c>
      <c r="F417" s="14" t="s">
        <v>250</v>
      </c>
      <c r="G417" s="14" t="s">
        <v>181</v>
      </c>
      <c r="H417" s="10" t="s">
        <v>529</v>
      </c>
      <c r="I417" s="14" t="s">
        <v>53</v>
      </c>
      <c r="J417" s="10" t="s">
        <v>121</v>
      </c>
      <c r="K417" s="14" t="s">
        <v>48</v>
      </c>
      <c r="L417" s="15">
        <v>42916</v>
      </c>
      <c r="M417" s="17">
        <v>16947</v>
      </c>
    </row>
    <row r="418" spans="1:13" ht="30" x14ac:dyDescent="0.25">
      <c r="C418" s="19">
        <v>17087</v>
      </c>
      <c r="D418" s="10" t="s">
        <v>59</v>
      </c>
      <c r="E418" s="10" t="s">
        <v>410</v>
      </c>
      <c r="F418" s="14" t="s">
        <v>250</v>
      </c>
      <c r="G418" s="14" t="s">
        <v>181</v>
      </c>
      <c r="H418" s="10" t="s">
        <v>411</v>
      </c>
      <c r="I418" s="14" t="s">
        <v>52</v>
      </c>
      <c r="J418" s="10" t="s">
        <v>412</v>
      </c>
      <c r="K418" s="14" t="s">
        <v>172</v>
      </c>
      <c r="L418" s="15">
        <v>42691</v>
      </c>
      <c r="M418" s="17">
        <v>20295</v>
      </c>
    </row>
    <row r="419" spans="1:13" ht="30" x14ac:dyDescent="0.25">
      <c r="C419" s="19">
        <v>17104</v>
      </c>
      <c r="D419" s="10" t="s">
        <v>59</v>
      </c>
      <c r="E419" s="10" t="s">
        <v>416</v>
      </c>
      <c r="F419" s="14" t="s">
        <v>250</v>
      </c>
      <c r="G419" s="14" t="s">
        <v>181</v>
      </c>
      <c r="H419" s="10" t="s">
        <v>411</v>
      </c>
      <c r="I419" s="14" t="s">
        <v>52</v>
      </c>
      <c r="J419" s="10" t="s">
        <v>412</v>
      </c>
      <c r="K419" s="14" t="s">
        <v>172</v>
      </c>
      <c r="L419" s="15">
        <v>42705</v>
      </c>
      <c r="M419" s="17">
        <v>2145</v>
      </c>
    </row>
    <row r="420" spans="1:13" x14ac:dyDescent="0.25">
      <c r="C420" s="19">
        <v>17208</v>
      </c>
      <c r="D420" s="10" t="s">
        <v>59</v>
      </c>
      <c r="E420" s="10" t="s">
        <v>567</v>
      </c>
      <c r="F420" s="14" t="s">
        <v>250</v>
      </c>
      <c r="G420" s="14" t="s">
        <v>181</v>
      </c>
      <c r="H420" s="10" t="s">
        <v>568</v>
      </c>
      <c r="I420" s="14" t="s">
        <v>52</v>
      </c>
      <c r="J420" s="10" t="s">
        <v>121</v>
      </c>
      <c r="K420" s="14" t="s">
        <v>172</v>
      </c>
      <c r="L420" s="15">
        <v>42864</v>
      </c>
      <c r="M420" s="17">
        <v>14027</v>
      </c>
    </row>
    <row r="421" spans="1:13" ht="45" x14ac:dyDescent="0.25">
      <c r="C421" s="19">
        <v>16053</v>
      </c>
      <c r="D421" s="10" t="s">
        <v>248</v>
      </c>
      <c r="E421" s="10" t="s">
        <v>249</v>
      </c>
      <c r="F421" s="14" t="s">
        <v>250</v>
      </c>
      <c r="G421" s="14" t="s">
        <v>181</v>
      </c>
      <c r="H421" s="10" t="s">
        <v>251</v>
      </c>
      <c r="I421" s="14" t="s">
        <v>127</v>
      </c>
      <c r="J421" s="10" t="s">
        <v>121</v>
      </c>
      <c r="K421" s="14" t="s">
        <v>252</v>
      </c>
      <c r="L421" s="15">
        <v>42605</v>
      </c>
      <c r="M421" s="17">
        <v>999981</v>
      </c>
    </row>
    <row r="422" spans="1:13" ht="30" x14ac:dyDescent="0.25">
      <c r="C422" s="19">
        <v>17087</v>
      </c>
      <c r="D422" s="10" t="s">
        <v>111</v>
      </c>
      <c r="E422" s="10" t="s">
        <v>410</v>
      </c>
      <c r="F422" s="14" t="s">
        <v>250</v>
      </c>
      <c r="G422" s="14" t="s">
        <v>181</v>
      </c>
      <c r="H422" s="10" t="s">
        <v>411</v>
      </c>
      <c r="I422" s="14" t="s">
        <v>52</v>
      </c>
      <c r="J422" s="10" t="s">
        <v>412</v>
      </c>
      <c r="K422" s="14" t="s">
        <v>172</v>
      </c>
      <c r="L422" s="15">
        <v>42691</v>
      </c>
      <c r="M422" s="17">
        <v>20295</v>
      </c>
    </row>
    <row r="423" spans="1:13" ht="30" x14ac:dyDescent="0.25">
      <c r="C423" s="19">
        <v>17104</v>
      </c>
      <c r="D423" s="10" t="s">
        <v>111</v>
      </c>
      <c r="E423" s="10" t="s">
        <v>416</v>
      </c>
      <c r="F423" s="14" t="s">
        <v>250</v>
      </c>
      <c r="G423" s="14" t="s">
        <v>181</v>
      </c>
      <c r="H423" s="10" t="s">
        <v>411</v>
      </c>
      <c r="I423" s="14" t="s">
        <v>52</v>
      </c>
      <c r="J423" s="10" t="s">
        <v>412</v>
      </c>
      <c r="K423" s="14" t="s">
        <v>172</v>
      </c>
      <c r="L423" s="15">
        <v>42705</v>
      </c>
      <c r="M423" s="17">
        <v>2145</v>
      </c>
    </row>
    <row r="424" spans="1:13" x14ac:dyDescent="0.25">
      <c r="C424" s="19">
        <v>17208</v>
      </c>
      <c r="D424" s="10" t="s">
        <v>111</v>
      </c>
      <c r="E424" s="10" t="s">
        <v>567</v>
      </c>
      <c r="F424" s="14" t="s">
        <v>250</v>
      </c>
      <c r="G424" s="14" t="s">
        <v>181</v>
      </c>
      <c r="H424" s="10" t="s">
        <v>568</v>
      </c>
      <c r="I424" s="14" t="s">
        <v>52</v>
      </c>
      <c r="J424" s="10" t="s">
        <v>121</v>
      </c>
      <c r="K424" s="14" t="s">
        <v>172</v>
      </c>
      <c r="L424" s="15">
        <v>42864</v>
      </c>
      <c r="M424" s="17">
        <v>14026</v>
      </c>
    </row>
    <row r="425" spans="1:13" x14ac:dyDescent="0.25">
      <c r="A425" s="21"/>
      <c r="B425" s="21"/>
      <c r="C425" s="47"/>
      <c r="D425" s="62"/>
      <c r="E425" s="86"/>
      <c r="F425" s="45"/>
      <c r="G425" s="45"/>
      <c r="H425" s="36"/>
      <c r="I425" s="45"/>
      <c r="J425" s="22"/>
      <c r="K425" s="45"/>
      <c r="L425" s="46"/>
      <c r="M425" s="59"/>
    </row>
    <row r="426" spans="1:13" ht="21" x14ac:dyDescent="0.25">
      <c r="A426" s="37"/>
      <c r="B426" s="38" t="s">
        <v>12</v>
      </c>
      <c r="C426" s="39"/>
      <c r="D426" s="40"/>
      <c r="E426" s="41"/>
      <c r="F426" s="85"/>
      <c r="G426" s="42"/>
      <c r="H426" s="42" t="s">
        <v>45</v>
      </c>
      <c r="I426" s="43">
        <f>COUNT(M428:M445)</f>
        <v>17</v>
      </c>
      <c r="J426" s="54"/>
      <c r="K426" s="54"/>
      <c r="L426" s="43" t="s">
        <v>44</v>
      </c>
      <c r="M426" s="44">
        <f>SUM(M428:M445)</f>
        <v>420114</v>
      </c>
    </row>
    <row r="427" spans="1:13" ht="37.5" x14ac:dyDescent="0.25">
      <c r="A427" s="67"/>
      <c r="B427" s="67"/>
      <c r="C427" s="56" t="s">
        <v>0</v>
      </c>
      <c r="D427" s="57" t="s">
        <v>1</v>
      </c>
      <c r="E427" s="33" t="s">
        <v>2</v>
      </c>
      <c r="F427" s="33" t="s">
        <v>3</v>
      </c>
      <c r="G427" s="33" t="s">
        <v>4</v>
      </c>
      <c r="H427" s="33" t="s">
        <v>5</v>
      </c>
      <c r="I427" s="33" t="s">
        <v>6</v>
      </c>
      <c r="J427" s="33" t="s">
        <v>7</v>
      </c>
      <c r="K427" s="33" t="s">
        <v>8</v>
      </c>
      <c r="L427" s="61" t="s">
        <v>43</v>
      </c>
      <c r="M427" s="61" t="s">
        <v>44</v>
      </c>
    </row>
    <row r="428" spans="1:13" ht="30" x14ac:dyDescent="0.25">
      <c r="C428" s="19">
        <v>16081</v>
      </c>
      <c r="D428" s="10" t="s">
        <v>75</v>
      </c>
      <c r="E428" s="10" t="s">
        <v>217</v>
      </c>
      <c r="F428" s="14" t="s">
        <v>180</v>
      </c>
      <c r="G428" s="14" t="s">
        <v>181</v>
      </c>
      <c r="H428" s="10" t="s">
        <v>182</v>
      </c>
      <c r="I428" s="14" t="s">
        <v>52</v>
      </c>
      <c r="J428" s="10" t="s">
        <v>121</v>
      </c>
      <c r="K428" s="14" t="s">
        <v>172</v>
      </c>
      <c r="L428" s="15">
        <v>42572</v>
      </c>
      <c r="M428" s="17">
        <v>2552</v>
      </c>
    </row>
    <row r="429" spans="1:13" ht="30" x14ac:dyDescent="0.25">
      <c r="C429" s="19">
        <v>17038</v>
      </c>
      <c r="D429" s="10" t="s">
        <v>75</v>
      </c>
      <c r="E429" s="10" t="s">
        <v>226</v>
      </c>
      <c r="F429" s="14" t="s">
        <v>180</v>
      </c>
      <c r="G429" s="14" t="s">
        <v>181</v>
      </c>
      <c r="H429" s="10" t="s">
        <v>228</v>
      </c>
      <c r="I429" s="14" t="s">
        <v>52</v>
      </c>
      <c r="J429" s="10" t="s">
        <v>121</v>
      </c>
      <c r="K429" s="14" t="s">
        <v>172</v>
      </c>
      <c r="L429" s="15">
        <v>42593</v>
      </c>
      <c r="M429" s="17">
        <v>5243</v>
      </c>
    </row>
    <row r="430" spans="1:13" ht="30" x14ac:dyDescent="0.25">
      <c r="C430" s="19">
        <v>17029</v>
      </c>
      <c r="D430" s="10" t="s">
        <v>75</v>
      </c>
      <c r="E430" s="10" t="s">
        <v>218</v>
      </c>
      <c r="F430" s="14" t="s">
        <v>180</v>
      </c>
      <c r="G430" s="14" t="s">
        <v>181</v>
      </c>
      <c r="H430" s="10" t="s">
        <v>219</v>
      </c>
      <c r="I430" s="14" t="s">
        <v>52</v>
      </c>
      <c r="J430" s="10" t="s">
        <v>121</v>
      </c>
      <c r="K430" s="14" t="s">
        <v>172</v>
      </c>
      <c r="L430" s="15">
        <v>42604</v>
      </c>
      <c r="M430" s="17">
        <v>829</v>
      </c>
    </row>
    <row r="431" spans="1:13" ht="30" x14ac:dyDescent="0.25">
      <c r="C431" s="19">
        <v>16152</v>
      </c>
      <c r="D431" s="10" t="s">
        <v>75</v>
      </c>
      <c r="E431" s="10" t="s">
        <v>270</v>
      </c>
      <c r="F431" s="14" t="s">
        <v>180</v>
      </c>
      <c r="G431" s="14" t="s">
        <v>181</v>
      </c>
      <c r="H431" s="10" t="s">
        <v>271</v>
      </c>
      <c r="I431" s="14" t="s">
        <v>52</v>
      </c>
      <c r="J431" s="10" t="s">
        <v>121</v>
      </c>
      <c r="K431" s="14" t="s">
        <v>172</v>
      </c>
      <c r="L431" s="15">
        <v>42612</v>
      </c>
      <c r="M431" s="17">
        <v>18801</v>
      </c>
    </row>
    <row r="432" spans="1:13" ht="30" x14ac:dyDescent="0.25">
      <c r="C432" s="19">
        <v>17068</v>
      </c>
      <c r="D432" s="10" t="s">
        <v>75</v>
      </c>
      <c r="E432" s="10" t="s">
        <v>373</v>
      </c>
      <c r="F432" s="14" t="s">
        <v>180</v>
      </c>
      <c r="G432" s="14" t="s">
        <v>181</v>
      </c>
      <c r="H432" s="10" t="s">
        <v>182</v>
      </c>
      <c r="I432" s="14" t="s">
        <v>52</v>
      </c>
      <c r="J432" s="10" t="s">
        <v>121</v>
      </c>
      <c r="K432" s="14" t="s">
        <v>252</v>
      </c>
      <c r="L432" s="15">
        <v>42653</v>
      </c>
      <c r="M432" s="17">
        <v>102171</v>
      </c>
    </row>
    <row r="433" spans="1:13" ht="30" x14ac:dyDescent="0.25">
      <c r="C433" s="19">
        <v>17069</v>
      </c>
      <c r="D433" s="10" t="s">
        <v>75</v>
      </c>
      <c r="E433" s="10" t="s">
        <v>374</v>
      </c>
      <c r="F433" s="14" t="s">
        <v>180</v>
      </c>
      <c r="G433" s="14" t="s">
        <v>181</v>
      </c>
      <c r="H433" s="10" t="s">
        <v>182</v>
      </c>
      <c r="I433" s="14" t="s">
        <v>52</v>
      </c>
      <c r="J433" s="10" t="s">
        <v>121</v>
      </c>
      <c r="K433" s="14" t="s">
        <v>252</v>
      </c>
      <c r="L433" s="15">
        <v>42653</v>
      </c>
      <c r="M433" s="17">
        <v>64630</v>
      </c>
    </row>
    <row r="434" spans="1:13" ht="45" x14ac:dyDescent="0.25">
      <c r="C434" s="19">
        <v>17019</v>
      </c>
      <c r="D434" s="10" t="s">
        <v>75</v>
      </c>
      <c r="E434" s="10" t="s">
        <v>192</v>
      </c>
      <c r="F434" s="14" t="s">
        <v>180</v>
      </c>
      <c r="G434" s="14" t="s">
        <v>181</v>
      </c>
      <c r="H434" s="10" t="s">
        <v>193</v>
      </c>
      <c r="I434" s="14" t="s">
        <v>52</v>
      </c>
      <c r="J434" s="10" t="s">
        <v>121</v>
      </c>
      <c r="K434" s="14" t="s">
        <v>172</v>
      </c>
      <c r="L434" s="15">
        <v>42675</v>
      </c>
      <c r="M434" s="17">
        <v>10538</v>
      </c>
    </row>
    <row r="435" spans="1:13" ht="30" x14ac:dyDescent="0.25">
      <c r="C435" s="19">
        <v>17102</v>
      </c>
      <c r="D435" s="10" t="s">
        <v>75</v>
      </c>
      <c r="E435" s="10" t="s">
        <v>413</v>
      </c>
      <c r="F435" s="14" t="s">
        <v>180</v>
      </c>
      <c r="G435" s="14" t="s">
        <v>181</v>
      </c>
      <c r="H435" s="10" t="s">
        <v>219</v>
      </c>
      <c r="I435" s="14" t="s">
        <v>52</v>
      </c>
      <c r="J435" s="10" t="s">
        <v>121</v>
      </c>
      <c r="K435" s="14" t="s">
        <v>172</v>
      </c>
      <c r="L435" s="15">
        <v>42705</v>
      </c>
      <c r="M435" s="17">
        <v>5665</v>
      </c>
    </row>
    <row r="436" spans="1:13" ht="150" x14ac:dyDescent="0.25">
      <c r="C436" s="19">
        <v>17103</v>
      </c>
      <c r="D436" s="10" t="s">
        <v>75</v>
      </c>
      <c r="E436" s="10" t="s">
        <v>414</v>
      </c>
      <c r="F436" s="14" t="s">
        <v>180</v>
      </c>
      <c r="G436" s="14" t="s">
        <v>181</v>
      </c>
      <c r="H436" s="10" t="s">
        <v>193</v>
      </c>
      <c r="I436" s="14" t="s">
        <v>52</v>
      </c>
      <c r="J436" s="10" t="s">
        <v>121</v>
      </c>
      <c r="K436" s="14" t="s">
        <v>172</v>
      </c>
      <c r="L436" s="15">
        <v>42705</v>
      </c>
      <c r="M436" s="17">
        <v>10538</v>
      </c>
    </row>
    <row r="437" spans="1:13" ht="30" x14ac:dyDescent="0.25">
      <c r="C437" s="19">
        <v>17129</v>
      </c>
      <c r="D437" s="10" t="s">
        <v>75</v>
      </c>
      <c r="E437" s="10" t="s">
        <v>473</v>
      </c>
      <c r="F437" s="14" t="s">
        <v>180</v>
      </c>
      <c r="G437" s="14" t="s">
        <v>181</v>
      </c>
      <c r="H437" s="10" t="s">
        <v>474</v>
      </c>
      <c r="I437" s="14" t="s">
        <v>52</v>
      </c>
      <c r="J437" s="10" t="s">
        <v>121</v>
      </c>
      <c r="K437" s="14" t="s">
        <v>172</v>
      </c>
      <c r="L437" s="15">
        <v>42754</v>
      </c>
      <c r="M437" s="17">
        <v>8960</v>
      </c>
    </row>
    <row r="438" spans="1:13" ht="30" x14ac:dyDescent="0.25">
      <c r="C438" s="19">
        <v>17126</v>
      </c>
      <c r="D438" s="10" t="s">
        <v>75</v>
      </c>
      <c r="E438" s="10" t="s">
        <v>469</v>
      </c>
      <c r="F438" s="14" t="s">
        <v>180</v>
      </c>
      <c r="G438" s="14" t="s">
        <v>181</v>
      </c>
      <c r="H438" s="10" t="s">
        <v>541</v>
      </c>
      <c r="I438" s="14" t="s">
        <v>52</v>
      </c>
      <c r="J438" s="10" t="s">
        <v>121</v>
      </c>
      <c r="K438" s="14" t="s">
        <v>172</v>
      </c>
      <c r="L438" s="15">
        <v>42796</v>
      </c>
      <c r="M438" s="17">
        <v>143920</v>
      </c>
    </row>
    <row r="439" spans="1:13" x14ac:dyDescent="0.25">
      <c r="C439" s="97" t="s">
        <v>532</v>
      </c>
      <c r="D439" s="93" t="s">
        <v>75</v>
      </c>
      <c r="E439" s="98" t="s">
        <v>533</v>
      </c>
      <c r="F439" s="14" t="s">
        <v>180</v>
      </c>
      <c r="G439" s="14" t="s">
        <v>181</v>
      </c>
      <c r="H439" s="10" t="s">
        <v>586</v>
      </c>
      <c r="I439" s="14" t="s">
        <v>53</v>
      </c>
      <c r="J439" s="10" t="s">
        <v>121</v>
      </c>
      <c r="K439" s="14" t="s">
        <v>48</v>
      </c>
      <c r="L439" s="15">
        <v>42825</v>
      </c>
      <c r="M439" s="17">
        <v>12594</v>
      </c>
    </row>
    <row r="440" spans="1:13" ht="30" x14ac:dyDescent="0.25">
      <c r="C440" s="19">
        <v>17129</v>
      </c>
      <c r="D440" s="10" t="s">
        <v>75</v>
      </c>
      <c r="E440" s="10" t="s">
        <v>473</v>
      </c>
      <c r="F440" s="14" t="s">
        <v>180</v>
      </c>
      <c r="G440" s="14" t="s">
        <v>181</v>
      </c>
      <c r="H440" s="10" t="s">
        <v>474</v>
      </c>
      <c r="I440" s="14" t="s">
        <v>52</v>
      </c>
      <c r="J440" s="10" t="s">
        <v>121</v>
      </c>
      <c r="K440" s="14" t="s">
        <v>172</v>
      </c>
      <c r="L440" s="15">
        <v>42836</v>
      </c>
      <c r="M440" s="17">
        <v>3682</v>
      </c>
    </row>
    <row r="441" spans="1:13" ht="45" x14ac:dyDescent="0.25">
      <c r="C441" s="19">
        <v>17200</v>
      </c>
      <c r="D441" s="10" t="s">
        <v>75</v>
      </c>
      <c r="E441" s="10" t="s">
        <v>558</v>
      </c>
      <c r="F441" s="14" t="s">
        <v>180</v>
      </c>
      <c r="G441" s="14" t="s">
        <v>181</v>
      </c>
      <c r="H441" s="10" t="s">
        <v>193</v>
      </c>
      <c r="I441" s="14" t="s">
        <v>52</v>
      </c>
      <c r="J441" s="10" t="s">
        <v>121</v>
      </c>
      <c r="K441" s="14" t="s">
        <v>172</v>
      </c>
      <c r="L441" s="15">
        <v>42857</v>
      </c>
      <c r="M441" s="17">
        <v>6025</v>
      </c>
    </row>
    <row r="442" spans="1:13" ht="45" x14ac:dyDescent="0.25">
      <c r="C442" s="19">
        <v>17201</v>
      </c>
      <c r="D442" s="10" t="s">
        <v>75</v>
      </c>
      <c r="E442" s="10" t="s">
        <v>559</v>
      </c>
      <c r="F442" s="14" t="s">
        <v>180</v>
      </c>
      <c r="G442" s="14" t="s">
        <v>181</v>
      </c>
      <c r="H442" s="10" t="s">
        <v>193</v>
      </c>
      <c r="I442" s="14" t="s">
        <v>52</v>
      </c>
      <c r="J442" s="10" t="s">
        <v>121</v>
      </c>
      <c r="K442" s="14" t="s">
        <v>172</v>
      </c>
      <c r="L442" s="15">
        <v>42857</v>
      </c>
      <c r="M442" s="17">
        <v>17265</v>
      </c>
    </row>
    <row r="443" spans="1:13" ht="30" x14ac:dyDescent="0.25">
      <c r="C443" s="19">
        <v>17206</v>
      </c>
      <c r="D443" s="10" t="s">
        <v>75</v>
      </c>
      <c r="E443" s="10" t="s">
        <v>566</v>
      </c>
      <c r="F443" s="14" t="s">
        <v>180</v>
      </c>
      <c r="G443" s="14" t="s">
        <v>181</v>
      </c>
      <c r="H443" s="10" t="s">
        <v>182</v>
      </c>
      <c r="I443" s="14" t="s">
        <v>52</v>
      </c>
      <c r="J443" s="10" t="s">
        <v>121</v>
      </c>
      <c r="K443" s="14" t="s">
        <v>172</v>
      </c>
      <c r="L443" s="15">
        <v>42860</v>
      </c>
      <c r="M443" s="17">
        <v>1272</v>
      </c>
    </row>
    <row r="444" spans="1:13" x14ac:dyDescent="0.25">
      <c r="C444" s="19" t="s">
        <v>532</v>
      </c>
      <c r="D444" s="10" t="s">
        <v>75</v>
      </c>
      <c r="E444" s="98" t="s">
        <v>533</v>
      </c>
      <c r="F444" s="14" t="s">
        <v>180</v>
      </c>
      <c r="G444" s="14" t="s">
        <v>181</v>
      </c>
      <c r="H444" s="10" t="s">
        <v>529</v>
      </c>
      <c r="I444" s="14" t="s">
        <v>53</v>
      </c>
      <c r="J444" s="10" t="s">
        <v>121</v>
      </c>
      <c r="K444" s="14" t="s">
        <v>48</v>
      </c>
      <c r="L444" s="15">
        <v>42916</v>
      </c>
      <c r="M444" s="17">
        <v>5429</v>
      </c>
    </row>
    <row r="445" spans="1:13" x14ac:dyDescent="0.25">
      <c r="A445" s="21"/>
      <c r="B445" s="21"/>
      <c r="C445" s="47"/>
      <c r="D445" s="62"/>
      <c r="E445" s="48"/>
      <c r="F445" s="45"/>
      <c r="G445" s="45"/>
      <c r="H445" s="36"/>
      <c r="I445" s="45"/>
      <c r="J445" s="22"/>
      <c r="K445" s="45"/>
      <c r="L445" s="46"/>
      <c r="M445" s="59"/>
    </row>
    <row r="446" spans="1:13" ht="21" x14ac:dyDescent="0.25">
      <c r="A446" s="37"/>
      <c r="B446" s="38" t="s">
        <v>36</v>
      </c>
      <c r="C446" s="39"/>
      <c r="D446" s="40"/>
      <c r="E446" s="41"/>
      <c r="F446" s="85"/>
      <c r="G446" s="42"/>
      <c r="H446" s="42" t="s">
        <v>45</v>
      </c>
      <c r="I446" s="43">
        <f>COUNT(M448:M453)</f>
        <v>5</v>
      </c>
      <c r="J446" s="54"/>
      <c r="K446" s="54"/>
      <c r="L446" s="43" t="s">
        <v>44</v>
      </c>
      <c r="M446" s="44">
        <f>SUM(M448:M453)</f>
        <v>1654900</v>
      </c>
    </row>
    <row r="447" spans="1:13" ht="37.5" x14ac:dyDescent="0.25">
      <c r="A447" s="67"/>
      <c r="B447" s="67"/>
      <c r="C447" s="56" t="s">
        <v>0</v>
      </c>
      <c r="D447" s="57" t="s">
        <v>1</v>
      </c>
      <c r="E447" s="33" t="s">
        <v>2</v>
      </c>
      <c r="F447" s="33" t="s">
        <v>3</v>
      </c>
      <c r="G447" s="33" t="s">
        <v>4</v>
      </c>
      <c r="H447" s="33" t="s">
        <v>5</v>
      </c>
      <c r="I447" s="33" t="s">
        <v>6</v>
      </c>
      <c r="J447" s="33" t="s">
        <v>7</v>
      </c>
      <c r="K447" s="33" t="s">
        <v>8</v>
      </c>
      <c r="L447" s="61" t="s">
        <v>43</v>
      </c>
      <c r="M447" s="61" t="s">
        <v>44</v>
      </c>
    </row>
    <row r="448" spans="1:13" ht="30" x14ac:dyDescent="0.25">
      <c r="C448" s="19" t="s">
        <v>485</v>
      </c>
      <c r="D448" s="10" t="s">
        <v>486</v>
      </c>
      <c r="E448" s="10" t="s">
        <v>487</v>
      </c>
      <c r="F448" s="14" t="s">
        <v>488</v>
      </c>
      <c r="G448" s="14" t="s">
        <v>181</v>
      </c>
      <c r="H448" s="10" t="s">
        <v>489</v>
      </c>
      <c r="I448" s="14" t="s">
        <v>50</v>
      </c>
      <c r="J448" s="10" t="s">
        <v>121</v>
      </c>
      <c r="K448" s="14" t="s">
        <v>47</v>
      </c>
      <c r="L448" s="15">
        <v>42765</v>
      </c>
      <c r="M448" s="17">
        <v>45600</v>
      </c>
    </row>
    <row r="449" spans="1:13" ht="30" x14ac:dyDescent="0.25">
      <c r="C449" s="19" t="s">
        <v>485</v>
      </c>
      <c r="D449" s="10" t="s">
        <v>486</v>
      </c>
      <c r="E449" s="10" t="s">
        <v>490</v>
      </c>
      <c r="F449" s="14" t="s">
        <v>488</v>
      </c>
      <c r="G449" s="14" t="s">
        <v>181</v>
      </c>
      <c r="H449" s="10" t="s">
        <v>489</v>
      </c>
      <c r="I449" s="14" t="s">
        <v>50</v>
      </c>
      <c r="J449" s="10" t="s">
        <v>121</v>
      </c>
      <c r="K449" s="14" t="s">
        <v>47</v>
      </c>
      <c r="L449" s="15">
        <v>42765</v>
      </c>
      <c r="M449" s="17">
        <v>6300</v>
      </c>
    </row>
    <row r="450" spans="1:13" ht="30" x14ac:dyDescent="0.25">
      <c r="C450" s="19" t="s">
        <v>485</v>
      </c>
      <c r="D450" s="10" t="s">
        <v>486</v>
      </c>
      <c r="E450" s="10" t="s">
        <v>491</v>
      </c>
      <c r="F450" s="14" t="s">
        <v>488</v>
      </c>
      <c r="G450" s="14" t="s">
        <v>181</v>
      </c>
      <c r="H450" s="10" t="s">
        <v>492</v>
      </c>
      <c r="I450" s="14" t="s">
        <v>50</v>
      </c>
      <c r="J450" s="10" t="s">
        <v>121</v>
      </c>
      <c r="K450" s="14" t="s">
        <v>47</v>
      </c>
      <c r="L450" s="15">
        <v>42765</v>
      </c>
      <c r="M450" s="17">
        <v>1380000</v>
      </c>
    </row>
    <row r="451" spans="1:13" ht="30" x14ac:dyDescent="0.25">
      <c r="C451" s="19" t="s">
        <v>485</v>
      </c>
      <c r="D451" s="10" t="s">
        <v>486</v>
      </c>
      <c r="E451" s="10" t="s">
        <v>493</v>
      </c>
      <c r="F451" s="14" t="s">
        <v>488</v>
      </c>
      <c r="G451" s="14" t="s">
        <v>181</v>
      </c>
      <c r="H451" s="10" t="s">
        <v>494</v>
      </c>
      <c r="I451" s="14" t="s">
        <v>50</v>
      </c>
      <c r="J451" s="10" t="s">
        <v>121</v>
      </c>
      <c r="K451" s="14" t="s">
        <v>47</v>
      </c>
      <c r="L451" s="15">
        <v>42765</v>
      </c>
      <c r="M451" s="17">
        <v>216000</v>
      </c>
    </row>
    <row r="452" spans="1:13" ht="30" x14ac:dyDescent="0.25">
      <c r="C452" s="19" t="s">
        <v>485</v>
      </c>
      <c r="D452" s="10" t="s">
        <v>486</v>
      </c>
      <c r="E452" s="10" t="s">
        <v>495</v>
      </c>
      <c r="F452" s="14" t="s">
        <v>488</v>
      </c>
      <c r="G452" s="14" t="s">
        <v>181</v>
      </c>
      <c r="H452" s="10" t="s">
        <v>496</v>
      </c>
      <c r="I452" s="14" t="s">
        <v>50</v>
      </c>
      <c r="J452" s="10" t="s">
        <v>121</v>
      </c>
      <c r="K452" s="14" t="s">
        <v>47</v>
      </c>
      <c r="L452" s="15">
        <v>42765</v>
      </c>
      <c r="M452" s="17">
        <v>7000</v>
      </c>
    </row>
    <row r="453" spans="1:13" x14ac:dyDescent="0.25">
      <c r="A453" s="21"/>
      <c r="B453" s="21"/>
      <c r="C453" s="16"/>
      <c r="D453" s="10"/>
      <c r="E453" s="10"/>
      <c r="F453" s="14"/>
      <c r="G453" s="14"/>
      <c r="H453" s="10"/>
      <c r="I453" s="14"/>
      <c r="J453" s="10"/>
      <c r="K453" s="14"/>
      <c r="L453" s="11"/>
      <c r="M453" s="12"/>
    </row>
    <row r="454" spans="1:13" ht="21" x14ac:dyDescent="0.25">
      <c r="A454" s="37"/>
      <c r="B454" s="38" t="s">
        <v>37</v>
      </c>
      <c r="C454" s="39"/>
      <c r="D454" s="40"/>
      <c r="E454" s="41"/>
      <c r="F454" s="85"/>
      <c r="G454" s="42"/>
      <c r="H454" s="42" t="s">
        <v>45</v>
      </c>
      <c r="I454" s="43">
        <f>COUNT(M456:M465)</f>
        <v>9</v>
      </c>
      <c r="J454" s="54"/>
      <c r="K454" s="54"/>
      <c r="L454" s="43" t="s">
        <v>44</v>
      </c>
      <c r="M454" s="44">
        <f>SUM(M456:M465)</f>
        <v>978016.84</v>
      </c>
    </row>
    <row r="455" spans="1:13" ht="37.5" x14ac:dyDescent="0.25">
      <c r="A455" s="67"/>
      <c r="B455" s="67"/>
      <c r="C455" s="56" t="s">
        <v>0</v>
      </c>
      <c r="D455" s="57" t="s">
        <v>1</v>
      </c>
      <c r="E455" s="33" t="s">
        <v>2</v>
      </c>
      <c r="F455" s="33" t="s">
        <v>3</v>
      </c>
      <c r="G455" s="33" t="s">
        <v>4</v>
      </c>
      <c r="H455" s="33" t="s">
        <v>5</v>
      </c>
      <c r="I455" s="33" t="s">
        <v>6</v>
      </c>
      <c r="J455" s="33" t="s">
        <v>7</v>
      </c>
      <c r="K455" s="33" t="s">
        <v>8</v>
      </c>
      <c r="L455" s="61" t="s">
        <v>43</v>
      </c>
      <c r="M455" s="61" t="s">
        <v>44</v>
      </c>
    </row>
    <row r="456" spans="1:13" ht="30" x14ac:dyDescent="0.25">
      <c r="C456" s="19" t="s">
        <v>121</v>
      </c>
      <c r="D456" s="10" t="s">
        <v>83</v>
      </c>
      <c r="E456" s="10" t="s">
        <v>370</v>
      </c>
      <c r="F456" s="14" t="s">
        <v>227</v>
      </c>
      <c r="G456" s="14" t="s">
        <v>181</v>
      </c>
      <c r="H456" s="10" t="s">
        <v>107</v>
      </c>
      <c r="I456" s="14" t="s">
        <v>53</v>
      </c>
      <c r="J456" s="10" t="s">
        <v>121</v>
      </c>
      <c r="K456" s="14" t="s">
        <v>49</v>
      </c>
      <c r="L456" s="15">
        <v>42643</v>
      </c>
      <c r="M456" s="17">
        <v>109709.86</v>
      </c>
    </row>
    <row r="457" spans="1:13" ht="30" x14ac:dyDescent="0.25">
      <c r="C457" s="19" t="s">
        <v>121</v>
      </c>
      <c r="D457" s="10" t="s">
        <v>83</v>
      </c>
      <c r="E457" s="10" t="s">
        <v>371</v>
      </c>
      <c r="F457" s="14" t="s">
        <v>227</v>
      </c>
      <c r="G457" s="14" t="s">
        <v>181</v>
      </c>
      <c r="H457" s="10" t="s">
        <v>372</v>
      </c>
      <c r="I457" s="14" t="s">
        <v>53</v>
      </c>
      <c r="J457" s="10" t="s">
        <v>121</v>
      </c>
      <c r="K457" s="14" t="s">
        <v>49</v>
      </c>
      <c r="L457" s="15">
        <v>42643</v>
      </c>
      <c r="M457" s="17">
        <v>40948.980000000003</v>
      </c>
    </row>
    <row r="458" spans="1:13" ht="30" x14ac:dyDescent="0.25">
      <c r="C458" s="19">
        <v>17094</v>
      </c>
      <c r="D458" s="10" t="s">
        <v>83</v>
      </c>
      <c r="E458" s="10" t="s">
        <v>408</v>
      </c>
      <c r="F458" s="14" t="s">
        <v>227</v>
      </c>
      <c r="G458" s="14" t="s">
        <v>181</v>
      </c>
      <c r="H458" s="10" t="s">
        <v>409</v>
      </c>
      <c r="I458" s="14" t="s">
        <v>171</v>
      </c>
      <c r="J458" s="10" t="s">
        <v>121</v>
      </c>
      <c r="K458" s="14" t="s">
        <v>48</v>
      </c>
      <c r="L458" s="15">
        <v>42695</v>
      </c>
      <c r="M458" s="17">
        <v>251105</v>
      </c>
    </row>
    <row r="459" spans="1:13" ht="30" x14ac:dyDescent="0.25">
      <c r="C459" s="19" t="s">
        <v>85</v>
      </c>
      <c r="D459" s="10" t="s">
        <v>83</v>
      </c>
      <c r="E459" s="10" t="s">
        <v>371</v>
      </c>
      <c r="F459" s="14" t="s">
        <v>227</v>
      </c>
      <c r="G459" s="14" t="s">
        <v>181</v>
      </c>
      <c r="H459" s="10" t="s">
        <v>444</v>
      </c>
      <c r="I459" s="14" t="s">
        <v>53</v>
      </c>
      <c r="J459" s="10" t="s">
        <v>121</v>
      </c>
      <c r="K459" s="14" t="s">
        <v>49</v>
      </c>
      <c r="L459" s="15">
        <v>42735</v>
      </c>
      <c r="M459" s="17">
        <v>41514</v>
      </c>
    </row>
    <row r="460" spans="1:13" ht="30" x14ac:dyDescent="0.25">
      <c r="C460" s="19" t="s">
        <v>85</v>
      </c>
      <c r="D460" s="10" t="s">
        <v>83</v>
      </c>
      <c r="E460" s="10" t="s">
        <v>370</v>
      </c>
      <c r="F460" s="14" t="s">
        <v>227</v>
      </c>
      <c r="G460" s="14" t="s">
        <v>181</v>
      </c>
      <c r="H460" s="10" t="s">
        <v>445</v>
      </c>
      <c r="I460" s="14" t="s">
        <v>53</v>
      </c>
      <c r="J460" s="10" t="s">
        <v>121</v>
      </c>
      <c r="K460" s="14" t="s">
        <v>49</v>
      </c>
      <c r="L460" s="15">
        <v>42735</v>
      </c>
      <c r="M460" s="17">
        <v>118703</v>
      </c>
    </row>
    <row r="461" spans="1:13" ht="30" x14ac:dyDescent="0.25">
      <c r="C461" s="19" t="s">
        <v>85</v>
      </c>
      <c r="D461" s="10" t="s">
        <v>83</v>
      </c>
      <c r="E461" s="10" t="s">
        <v>371</v>
      </c>
      <c r="F461" s="14" t="s">
        <v>227</v>
      </c>
      <c r="G461" s="14" t="s">
        <v>181</v>
      </c>
      <c r="H461" s="10" t="s">
        <v>527</v>
      </c>
      <c r="I461" s="14" t="s">
        <v>53</v>
      </c>
      <c r="J461" s="10" t="s">
        <v>121</v>
      </c>
      <c r="K461" s="14" t="s">
        <v>49</v>
      </c>
      <c r="L461" s="15">
        <v>42825</v>
      </c>
      <c r="M461" s="17">
        <v>38587</v>
      </c>
    </row>
    <row r="462" spans="1:13" ht="30" x14ac:dyDescent="0.25">
      <c r="C462" s="19" t="s">
        <v>85</v>
      </c>
      <c r="D462" s="10" t="s">
        <v>83</v>
      </c>
      <c r="E462" s="10" t="s">
        <v>370</v>
      </c>
      <c r="F462" s="14" t="s">
        <v>227</v>
      </c>
      <c r="G462" s="14" t="s">
        <v>181</v>
      </c>
      <c r="H462" s="10" t="s">
        <v>528</v>
      </c>
      <c r="I462" s="14" t="s">
        <v>53</v>
      </c>
      <c r="J462" s="10" t="s">
        <v>121</v>
      </c>
      <c r="K462" s="14" t="s">
        <v>49</v>
      </c>
      <c r="L462" s="15">
        <v>42825</v>
      </c>
      <c r="M462" s="17">
        <v>128994</v>
      </c>
    </row>
    <row r="463" spans="1:13" ht="30" x14ac:dyDescent="0.25">
      <c r="C463" s="19" t="s">
        <v>85</v>
      </c>
      <c r="D463" s="10" t="s">
        <v>83</v>
      </c>
      <c r="E463" s="10" t="s">
        <v>371</v>
      </c>
      <c r="F463" s="14" t="s">
        <v>227</v>
      </c>
      <c r="G463" s="14" t="s">
        <v>181</v>
      </c>
      <c r="H463" s="10" t="s">
        <v>588</v>
      </c>
      <c r="I463" s="14" t="s">
        <v>53</v>
      </c>
      <c r="J463" s="10" t="s">
        <v>121</v>
      </c>
      <c r="K463" s="14" t="s">
        <v>49</v>
      </c>
      <c r="L463" s="15">
        <v>42916</v>
      </c>
      <c r="M463" s="17">
        <v>53377</v>
      </c>
    </row>
    <row r="464" spans="1:13" ht="30" x14ac:dyDescent="0.25">
      <c r="C464" s="19" t="s">
        <v>85</v>
      </c>
      <c r="D464" s="10" t="s">
        <v>83</v>
      </c>
      <c r="E464" s="10" t="s">
        <v>370</v>
      </c>
      <c r="F464" s="14" t="s">
        <v>227</v>
      </c>
      <c r="G464" s="14" t="s">
        <v>181</v>
      </c>
      <c r="H464" s="10" t="s">
        <v>589</v>
      </c>
      <c r="I464" s="14" t="s">
        <v>53</v>
      </c>
      <c r="J464" s="10" t="s">
        <v>121</v>
      </c>
      <c r="K464" s="14" t="s">
        <v>49</v>
      </c>
      <c r="L464" s="15">
        <v>42916</v>
      </c>
      <c r="M464" s="17">
        <v>195078</v>
      </c>
    </row>
    <row r="465" spans="1:13" x14ac:dyDescent="0.25">
      <c r="A465" s="21"/>
      <c r="B465" s="21"/>
      <c r="C465" s="16"/>
      <c r="D465" s="10"/>
      <c r="E465" s="10"/>
      <c r="F465" s="14"/>
      <c r="G465" s="14"/>
      <c r="H465" s="10"/>
      <c r="I465" s="14"/>
      <c r="J465" s="10"/>
      <c r="K465" s="14"/>
      <c r="L465" s="15"/>
      <c r="M465" s="17"/>
    </row>
    <row r="466" spans="1:13" ht="21" x14ac:dyDescent="0.25">
      <c r="A466" s="37"/>
      <c r="B466" s="38" t="s">
        <v>41</v>
      </c>
      <c r="C466" s="39"/>
      <c r="D466" s="40"/>
      <c r="E466" s="41"/>
      <c r="F466" s="85"/>
      <c r="G466" s="42"/>
      <c r="H466" s="42" t="s">
        <v>45</v>
      </c>
      <c r="I466" s="43">
        <f>COUNT(M468:M475)</f>
        <v>7</v>
      </c>
      <c r="J466" s="54"/>
      <c r="K466" s="54"/>
      <c r="L466" s="43" t="s">
        <v>44</v>
      </c>
      <c r="M466" s="44">
        <f>SUM(M468:M475)</f>
        <v>239847.85</v>
      </c>
    </row>
    <row r="467" spans="1:13" ht="37.5" x14ac:dyDescent="0.25">
      <c r="A467" s="67"/>
      <c r="B467" s="67"/>
      <c r="C467" s="56" t="s">
        <v>0</v>
      </c>
      <c r="D467" s="57" t="s">
        <v>1</v>
      </c>
      <c r="E467" s="33" t="s">
        <v>2</v>
      </c>
      <c r="F467" s="33" t="s">
        <v>3</v>
      </c>
      <c r="G467" s="33" t="s">
        <v>4</v>
      </c>
      <c r="H467" s="33" t="s">
        <v>5</v>
      </c>
      <c r="I467" s="33" t="s">
        <v>6</v>
      </c>
      <c r="J467" s="33" t="s">
        <v>7</v>
      </c>
      <c r="K467" s="33" t="s">
        <v>8</v>
      </c>
      <c r="L467" s="61" t="s">
        <v>43</v>
      </c>
      <c r="M467" s="61" t="s">
        <v>44</v>
      </c>
    </row>
    <row r="468" spans="1:13" x14ac:dyDescent="0.25">
      <c r="C468" s="19" t="s">
        <v>363</v>
      </c>
      <c r="D468" s="10" t="s">
        <v>183</v>
      </c>
      <c r="E468" s="10" t="s">
        <v>364</v>
      </c>
      <c r="F468" s="14" t="s">
        <v>184</v>
      </c>
      <c r="G468" s="14" t="s">
        <v>181</v>
      </c>
      <c r="H468" s="10" t="s">
        <v>297</v>
      </c>
      <c r="I468" s="14" t="s">
        <v>53</v>
      </c>
      <c r="J468" s="10" t="s">
        <v>121</v>
      </c>
      <c r="K468" s="14" t="s">
        <v>48</v>
      </c>
      <c r="L468" s="15">
        <v>42643</v>
      </c>
      <c r="M468" s="17">
        <v>260</v>
      </c>
    </row>
    <row r="469" spans="1:13" x14ac:dyDescent="0.25">
      <c r="C469" s="19" t="s">
        <v>368</v>
      </c>
      <c r="D469" s="10" t="s">
        <v>183</v>
      </c>
      <c r="E469" s="10" t="s">
        <v>369</v>
      </c>
      <c r="F469" s="14" t="s">
        <v>184</v>
      </c>
      <c r="G469" s="14" t="s">
        <v>181</v>
      </c>
      <c r="H469" s="10" t="s">
        <v>297</v>
      </c>
      <c r="I469" s="14" t="s">
        <v>53</v>
      </c>
      <c r="J469" s="10" t="s">
        <v>121</v>
      </c>
      <c r="K469" s="14" t="s">
        <v>48</v>
      </c>
      <c r="L469" s="15">
        <v>42643</v>
      </c>
      <c r="M469" s="17">
        <v>6801.85</v>
      </c>
    </row>
    <row r="470" spans="1:13" x14ac:dyDescent="0.25">
      <c r="C470" s="19" t="s">
        <v>363</v>
      </c>
      <c r="D470" s="10" t="s">
        <v>183</v>
      </c>
      <c r="E470" s="10" t="s">
        <v>364</v>
      </c>
      <c r="F470" s="14" t="s">
        <v>184</v>
      </c>
      <c r="G470" s="14" t="s">
        <v>181</v>
      </c>
      <c r="H470" s="10" t="s">
        <v>442</v>
      </c>
      <c r="I470" s="14" t="s">
        <v>53</v>
      </c>
      <c r="J470" s="10" t="s">
        <v>121</v>
      </c>
      <c r="K470" s="14" t="s">
        <v>48</v>
      </c>
      <c r="L470" s="15">
        <v>42735</v>
      </c>
      <c r="M470" s="17">
        <v>780</v>
      </c>
    </row>
    <row r="471" spans="1:13" x14ac:dyDescent="0.25">
      <c r="C471" s="19" t="s">
        <v>368</v>
      </c>
      <c r="D471" s="10" t="s">
        <v>183</v>
      </c>
      <c r="E471" s="10" t="s">
        <v>369</v>
      </c>
      <c r="F471" s="14" t="s">
        <v>184</v>
      </c>
      <c r="G471" s="14" t="s">
        <v>181</v>
      </c>
      <c r="H471" s="10" t="s">
        <v>442</v>
      </c>
      <c r="I471" s="14" t="s">
        <v>53</v>
      </c>
      <c r="J471" s="10" t="s">
        <v>121</v>
      </c>
      <c r="K471" s="14" t="s">
        <v>48</v>
      </c>
      <c r="L471" s="15">
        <v>42735</v>
      </c>
      <c r="M471" s="17">
        <v>4264</v>
      </c>
    </row>
    <row r="472" spans="1:13" x14ac:dyDescent="0.25">
      <c r="C472" s="97" t="s">
        <v>368</v>
      </c>
      <c r="D472" s="93" t="s">
        <v>183</v>
      </c>
      <c r="E472" s="98" t="s">
        <v>369</v>
      </c>
      <c r="F472" s="14" t="s">
        <v>184</v>
      </c>
      <c r="G472" s="14" t="s">
        <v>181</v>
      </c>
      <c r="H472" s="10" t="s">
        <v>586</v>
      </c>
      <c r="I472" s="14" t="s">
        <v>53</v>
      </c>
      <c r="J472" s="10" t="s">
        <v>121</v>
      </c>
      <c r="K472" s="14" t="s">
        <v>48</v>
      </c>
      <c r="L472" s="15">
        <v>42825</v>
      </c>
      <c r="M472" s="17">
        <v>7344</v>
      </c>
    </row>
    <row r="473" spans="1:13" ht="30" x14ac:dyDescent="0.25">
      <c r="C473" s="19">
        <v>17015</v>
      </c>
      <c r="D473" s="10" t="s">
        <v>183</v>
      </c>
      <c r="E473" s="10" t="s">
        <v>556</v>
      </c>
      <c r="F473" s="14" t="s">
        <v>184</v>
      </c>
      <c r="G473" s="14" t="s">
        <v>181</v>
      </c>
      <c r="H473" s="10" t="s">
        <v>185</v>
      </c>
      <c r="I473" s="14" t="s">
        <v>127</v>
      </c>
      <c r="J473" s="10" t="s">
        <v>186</v>
      </c>
      <c r="K473" s="14" t="s">
        <v>47</v>
      </c>
      <c r="L473" s="15">
        <v>42842</v>
      </c>
      <c r="M473" s="17">
        <v>216807</v>
      </c>
    </row>
    <row r="474" spans="1:13" x14ac:dyDescent="0.25">
      <c r="C474" s="19" t="s">
        <v>368</v>
      </c>
      <c r="D474" s="10" t="s">
        <v>183</v>
      </c>
      <c r="E474" s="98" t="s">
        <v>369</v>
      </c>
      <c r="F474" s="14" t="s">
        <v>184</v>
      </c>
      <c r="G474" s="14" t="s">
        <v>181</v>
      </c>
      <c r="H474" s="10" t="s">
        <v>529</v>
      </c>
      <c r="I474" s="14" t="s">
        <v>53</v>
      </c>
      <c r="J474" s="10" t="s">
        <v>121</v>
      </c>
      <c r="K474" s="14" t="s">
        <v>48</v>
      </c>
      <c r="L474" s="15">
        <v>42916</v>
      </c>
      <c r="M474" s="17">
        <v>3591</v>
      </c>
    </row>
    <row r="475" spans="1:13" x14ac:dyDescent="0.25">
      <c r="A475" s="21"/>
      <c r="B475" s="21"/>
      <c r="C475" s="47"/>
      <c r="D475" s="62"/>
      <c r="E475" s="48"/>
      <c r="F475" s="45"/>
      <c r="G475" s="45"/>
      <c r="H475" s="36"/>
      <c r="I475" s="45"/>
      <c r="J475" s="22"/>
      <c r="K475" s="45"/>
      <c r="L475" s="46"/>
      <c r="M475" s="59"/>
    </row>
    <row r="476" spans="1:13" ht="21" x14ac:dyDescent="0.25">
      <c r="A476" s="23" t="s">
        <v>39</v>
      </c>
      <c r="B476" s="23"/>
      <c r="C476" s="24"/>
      <c r="D476" s="25"/>
      <c r="E476" s="26"/>
      <c r="F476" s="66"/>
      <c r="G476" s="27"/>
      <c r="H476" s="28" t="s">
        <v>45</v>
      </c>
      <c r="I476" s="64">
        <f>COUNT(M478:M482)</f>
        <v>4</v>
      </c>
      <c r="J476" s="64"/>
      <c r="K476" s="64"/>
      <c r="L476" s="28" t="s">
        <v>44</v>
      </c>
      <c r="M476" s="29">
        <f>SUM(M478:M482)</f>
        <v>824775</v>
      </c>
    </row>
    <row r="477" spans="1:13" ht="37.5" x14ac:dyDescent="0.25">
      <c r="A477" s="67"/>
      <c r="B477" s="67"/>
      <c r="C477" s="56" t="s">
        <v>0</v>
      </c>
      <c r="D477" s="57" t="s">
        <v>1</v>
      </c>
      <c r="E477" s="33" t="s">
        <v>2</v>
      </c>
      <c r="F477" s="33" t="s">
        <v>3</v>
      </c>
      <c r="G477" s="33" t="s">
        <v>4</v>
      </c>
      <c r="H477" s="33" t="s">
        <v>5</v>
      </c>
      <c r="I477" s="33" t="s">
        <v>6</v>
      </c>
      <c r="J477" s="33" t="s">
        <v>7</v>
      </c>
      <c r="K477" s="33" t="s">
        <v>8</v>
      </c>
      <c r="L477" s="61" t="s">
        <v>43</v>
      </c>
      <c r="M477" s="61" t="s">
        <v>44</v>
      </c>
    </row>
    <row r="478" spans="1:13" ht="30" x14ac:dyDescent="0.25">
      <c r="C478" s="19">
        <v>16165</v>
      </c>
      <c r="D478" s="10" t="s">
        <v>266</v>
      </c>
      <c r="E478" s="10" t="s">
        <v>267</v>
      </c>
      <c r="F478" s="14" t="s">
        <v>268</v>
      </c>
      <c r="G478" s="14" t="s">
        <v>246</v>
      </c>
      <c r="H478" s="10" t="s">
        <v>269</v>
      </c>
      <c r="I478" s="14" t="s">
        <v>171</v>
      </c>
      <c r="J478" s="10" t="s">
        <v>121</v>
      </c>
      <c r="K478" s="14" t="s">
        <v>47</v>
      </c>
      <c r="L478" s="15">
        <v>42593</v>
      </c>
      <c r="M478" s="17">
        <v>25000</v>
      </c>
    </row>
    <row r="479" spans="1:13" ht="30" x14ac:dyDescent="0.25">
      <c r="C479" s="19">
        <v>12114</v>
      </c>
      <c r="D479" s="10" t="s">
        <v>398</v>
      </c>
      <c r="E479" s="10" t="s">
        <v>73</v>
      </c>
      <c r="F479" s="14" t="s">
        <v>399</v>
      </c>
      <c r="G479" s="14" t="s">
        <v>246</v>
      </c>
      <c r="H479" s="10" t="s">
        <v>189</v>
      </c>
      <c r="I479" s="14" t="s">
        <v>127</v>
      </c>
      <c r="J479" s="10" t="s">
        <v>121</v>
      </c>
      <c r="K479" s="14" t="s">
        <v>47</v>
      </c>
      <c r="L479" s="15">
        <v>42619</v>
      </c>
      <c r="M479" s="17">
        <v>257500</v>
      </c>
    </row>
    <row r="480" spans="1:13" ht="30" x14ac:dyDescent="0.25">
      <c r="C480" s="19">
        <v>15136</v>
      </c>
      <c r="D480" s="10" t="s">
        <v>398</v>
      </c>
      <c r="E480" s="10" t="s">
        <v>400</v>
      </c>
      <c r="F480" s="14" t="s">
        <v>399</v>
      </c>
      <c r="G480" s="14" t="s">
        <v>246</v>
      </c>
      <c r="H480" s="10" t="s">
        <v>189</v>
      </c>
      <c r="I480" s="14" t="s">
        <v>127</v>
      </c>
      <c r="J480" s="10" t="s">
        <v>121</v>
      </c>
      <c r="K480" s="14" t="s">
        <v>47</v>
      </c>
      <c r="L480" s="15">
        <v>42620</v>
      </c>
      <c r="M480" s="17">
        <v>288817</v>
      </c>
    </row>
    <row r="481" spans="1:13" ht="30" x14ac:dyDescent="0.25">
      <c r="C481" s="19">
        <v>17175</v>
      </c>
      <c r="D481" s="10" t="s">
        <v>398</v>
      </c>
      <c r="E481" s="10" t="s">
        <v>73</v>
      </c>
      <c r="F481" s="14" t="s">
        <v>399</v>
      </c>
      <c r="G481" s="14" t="s">
        <v>246</v>
      </c>
      <c r="H481" s="10" t="s">
        <v>189</v>
      </c>
      <c r="I481" s="14" t="s">
        <v>127</v>
      </c>
      <c r="J481" s="10" t="s">
        <v>121</v>
      </c>
      <c r="K481" s="14" t="s">
        <v>48</v>
      </c>
      <c r="L481" s="15">
        <v>42887</v>
      </c>
      <c r="M481" s="17">
        <v>253458</v>
      </c>
    </row>
    <row r="482" spans="1:13" x14ac:dyDescent="0.25">
      <c r="A482" s="21"/>
      <c r="B482" s="21"/>
      <c r="C482" s="46"/>
      <c r="D482" s="47"/>
      <c r="E482" s="48"/>
      <c r="F482" s="36"/>
      <c r="G482" s="45"/>
      <c r="H482" s="45"/>
      <c r="I482" s="36"/>
      <c r="J482" s="22"/>
      <c r="K482" s="22"/>
      <c r="L482" s="22"/>
      <c r="M482" s="58"/>
    </row>
    <row r="483" spans="1:13" ht="21" x14ac:dyDescent="0.25">
      <c r="A483" s="23" t="s">
        <v>40</v>
      </c>
      <c r="B483" s="23"/>
      <c r="C483" s="24"/>
      <c r="D483" s="25"/>
      <c r="E483" s="26"/>
      <c r="F483" s="66"/>
      <c r="G483" s="27"/>
      <c r="H483" s="28" t="s">
        <v>45</v>
      </c>
      <c r="I483" s="64">
        <f>COUNT(M485:M491)</f>
        <v>6</v>
      </c>
      <c r="J483" s="64"/>
      <c r="K483" s="64"/>
      <c r="L483" s="28" t="s">
        <v>44</v>
      </c>
      <c r="M483" s="29">
        <f>SUM(M485:M491)</f>
        <v>264772</v>
      </c>
    </row>
    <row r="484" spans="1:13" ht="37.5" x14ac:dyDescent="0.25">
      <c r="A484" s="67"/>
      <c r="B484" s="67"/>
      <c r="C484" s="56" t="s">
        <v>0</v>
      </c>
      <c r="D484" s="57" t="s">
        <v>1</v>
      </c>
      <c r="E484" s="33" t="s">
        <v>2</v>
      </c>
      <c r="F484" s="33" t="s">
        <v>3</v>
      </c>
      <c r="G484" s="33" t="s">
        <v>4</v>
      </c>
      <c r="H484" s="33" t="s">
        <v>5</v>
      </c>
      <c r="I484" s="33" t="s">
        <v>6</v>
      </c>
      <c r="J484" s="33" t="s">
        <v>7</v>
      </c>
      <c r="K484" s="33" t="s">
        <v>8</v>
      </c>
      <c r="L484" s="61" t="s">
        <v>43</v>
      </c>
      <c r="M484" s="61" t="s">
        <v>44</v>
      </c>
    </row>
    <row r="485" spans="1:13" ht="30" x14ac:dyDescent="0.25">
      <c r="C485" s="19">
        <v>15143</v>
      </c>
      <c r="D485" s="10" t="s">
        <v>417</v>
      </c>
      <c r="E485" s="10" t="s">
        <v>450</v>
      </c>
      <c r="F485" s="14" t="s">
        <v>230</v>
      </c>
      <c r="G485" s="14" t="s">
        <v>231</v>
      </c>
      <c r="H485" s="10" t="s">
        <v>189</v>
      </c>
      <c r="I485" s="14" t="s">
        <v>127</v>
      </c>
      <c r="J485" s="10" t="s">
        <v>121</v>
      </c>
      <c r="K485" s="14" t="s">
        <v>47</v>
      </c>
      <c r="L485" s="15">
        <v>42705</v>
      </c>
      <c r="M485" s="17">
        <v>226600</v>
      </c>
    </row>
    <row r="486" spans="1:13" ht="30" x14ac:dyDescent="0.25">
      <c r="C486" s="19">
        <v>16119</v>
      </c>
      <c r="D486" s="10" t="s">
        <v>403</v>
      </c>
      <c r="E486" s="10" t="s">
        <v>404</v>
      </c>
      <c r="F486" s="14" t="s">
        <v>230</v>
      </c>
      <c r="G486" s="14" t="s">
        <v>231</v>
      </c>
      <c r="H486" s="10" t="s">
        <v>405</v>
      </c>
      <c r="I486" s="14" t="s">
        <v>187</v>
      </c>
      <c r="J486" s="10" t="s">
        <v>121</v>
      </c>
      <c r="K486" s="14" t="s">
        <v>49</v>
      </c>
      <c r="L486" s="15">
        <v>42661</v>
      </c>
      <c r="M486" s="17">
        <v>2600</v>
      </c>
    </row>
    <row r="487" spans="1:13" x14ac:dyDescent="0.25">
      <c r="C487" s="19" t="s">
        <v>581</v>
      </c>
      <c r="D487" s="10" t="s">
        <v>582</v>
      </c>
      <c r="E487" s="91" t="s">
        <v>583</v>
      </c>
      <c r="F487" s="14" t="s">
        <v>230</v>
      </c>
      <c r="G487" s="14" t="s">
        <v>231</v>
      </c>
      <c r="H487" s="10" t="s">
        <v>529</v>
      </c>
      <c r="I487" s="14" t="s">
        <v>53</v>
      </c>
      <c r="J487" s="10" t="s">
        <v>121</v>
      </c>
      <c r="K487" s="14" t="s">
        <v>48</v>
      </c>
      <c r="L487" s="15">
        <v>42916</v>
      </c>
      <c r="M487" s="17">
        <v>1945</v>
      </c>
    </row>
    <row r="488" spans="1:13" ht="45" x14ac:dyDescent="0.25">
      <c r="C488" s="19">
        <v>13125</v>
      </c>
      <c r="D488" s="10" t="s">
        <v>292</v>
      </c>
      <c r="E488" s="10" t="s">
        <v>293</v>
      </c>
      <c r="F488" s="14" t="s">
        <v>230</v>
      </c>
      <c r="G488" s="14" t="s">
        <v>231</v>
      </c>
      <c r="H488" s="10" t="s">
        <v>189</v>
      </c>
      <c r="I488" s="14" t="s">
        <v>127</v>
      </c>
      <c r="J488" s="10" t="s">
        <v>177</v>
      </c>
      <c r="K488" s="14" t="s">
        <v>47</v>
      </c>
      <c r="L488" s="15">
        <v>42641</v>
      </c>
      <c r="M488" s="17">
        <v>14127</v>
      </c>
    </row>
    <row r="489" spans="1:13" ht="45" x14ac:dyDescent="0.25">
      <c r="C489" s="19">
        <v>13125</v>
      </c>
      <c r="D489" s="10" t="s">
        <v>292</v>
      </c>
      <c r="E489" s="10" t="s">
        <v>293</v>
      </c>
      <c r="F489" s="14" t="s">
        <v>230</v>
      </c>
      <c r="G489" s="14" t="s">
        <v>231</v>
      </c>
      <c r="H489" s="10" t="s">
        <v>189</v>
      </c>
      <c r="I489" s="14" t="s">
        <v>127</v>
      </c>
      <c r="J489" s="10" t="s">
        <v>177</v>
      </c>
      <c r="K489" s="14" t="s">
        <v>47</v>
      </c>
      <c r="L489" s="15">
        <v>42691</v>
      </c>
      <c r="M489" s="17">
        <v>12500</v>
      </c>
    </row>
    <row r="490" spans="1:13" ht="30" x14ac:dyDescent="0.25">
      <c r="C490" s="19">
        <v>17185</v>
      </c>
      <c r="D490" s="10" t="s">
        <v>552</v>
      </c>
      <c r="E490" s="10" t="s">
        <v>553</v>
      </c>
      <c r="F490" s="14" t="s">
        <v>230</v>
      </c>
      <c r="G490" s="14" t="s">
        <v>231</v>
      </c>
      <c r="H490" s="10" t="s">
        <v>405</v>
      </c>
      <c r="I490" s="14" t="s">
        <v>187</v>
      </c>
      <c r="J490" s="10" t="s">
        <v>121</v>
      </c>
      <c r="K490" s="14" t="s">
        <v>47</v>
      </c>
      <c r="L490" s="15">
        <v>42858</v>
      </c>
      <c r="M490" s="17">
        <v>7000</v>
      </c>
    </row>
    <row r="491" spans="1:13" x14ac:dyDescent="0.25">
      <c r="A491" s="21"/>
      <c r="B491" s="21"/>
      <c r="C491" s="47"/>
      <c r="D491" s="62"/>
      <c r="E491" s="48"/>
      <c r="F491" s="45"/>
      <c r="G491" s="45"/>
      <c r="H491" s="36"/>
      <c r="I491" s="45"/>
      <c r="J491" s="22"/>
      <c r="K491" s="45"/>
      <c r="L491" s="46"/>
      <c r="M491" s="59"/>
    </row>
    <row r="492" spans="1:13" x14ac:dyDescent="0.25">
      <c r="A492" s="21"/>
      <c r="B492" s="21"/>
      <c r="C492" s="87"/>
      <c r="D492" s="88"/>
      <c r="E492" s="89"/>
      <c r="F492" s="52"/>
      <c r="G492" s="65"/>
      <c r="H492" s="65"/>
      <c r="I492" s="52"/>
      <c r="J492" s="21"/>
      <c r="K492" s="21"/>
      <c r="L492" s="21"/>
      <c r="M492" s="90"/>
    </row>
    <row r="493" spans="1:13" x14ac:dyDescent="0.25">
      <c r="A493" s="21"/>
      <c r="B493" s="21"/>
      <c r="C493" s="87"/>
      <c r="D493" s="88"/>
      <c r="E493" s="89"/>
      <c r="F493" s="52"/>
      <c r="G493" s="65"/>
      <c r="H493" s="65"/>
      <c r="I493" s="52"/>
      <c r="J493" s="21"/>
      <c r="K493" s="21"/>
      <c r="L493" s="21"/>
      <c r="M493" s="90"/>
    </row>
  </sheetData>
  <mergeCells count="1">
    <mergeCell ref="A1:M1"/>
  </mergeCells>
  <dataValidations count="7">
    <dataValidation type="list" allowBlank="1" showInputMessage="1" showErrorMessage="1" sqref="K222 K93 K218 K226:K227 K63:K64 K198:K203 K193 K452:K453 K448:K449 K148:K174 K45:K51 K85:K89 K339:K342 K335 K5 K32:K34 K176:K189 K206:K214 K271:K276 K280:K301 K231:K267 K305:K319 K10:K28 K37:K40 K55:K60 K67:K81 K126:K134 K138:K139 K98:K122 K368:K374 K353:K364 K346:K349 K478:K481 K411:K424 K428:K444 K379:K407 K468:K474 K485:K490 K456:K465">
      <formula1>Use</formula1>
    </dataValidation>
    <dataValidation type="list" allowBlank="1" showInputMessage="1" showErrorMessage="1" sqref="I222 I93 I218 I226:I227 I63:I64 I198:I203 I193 I452:I453 I448:I449 I148:I174 I45:I51 I85:I89 I339:I342 I335 I5 I32:I34 I176:I189 I206:I214 I271:I276 I280:I301 I231:I267 I305:I319 I10:I28 I37:I40 I55:I60 I67:I81 I126:I134 I138:I139 I98:I122 I368:I374 I353:I364 I346:I349 I478:I481 I411:I424 I428:I444 I379:I405 I468:I473 I485:I489 I456:I465">
      <formula1>AgencyType</formula1>
    </dataValidation>
    <dataValidation type="list" allowBlank="1" showInputMessage="1" showErrorMessage="1" sqref="J222 H222 H93 J93 J218 H218 J226:J227 H226:H227 J63:J64 J198:J203 H198:H203 H37 J193 H193 J452:J453 H452:H453 J448:J449 H448:H449 J148:J174 H45:H51 J45:J51 H85:H89 J85:J89 H339:H342 J339:J342 H335 J335 J5 H5 H32:H34 J32:J34 J176:J189 H148:H189 H206:H214 J206:J214 J271:J276 H271:H276 H280:H301 J280:J301 J231:J267 H231:H267 H305:H319 J305:J319 J10:J28 H10:H28 H39:H40 J37:J40 J55:J60 H55:H60 H63:H81 J67:J81 H127:H134 J126:J134 H138:H139 H99:H122 J138:J139 J98:J122 H368:H374 J368:J374 J353:J364 H353:H364 H346:H349 J346:J349 J478:J481 H478:H481 J411:J424 H411:H424 H428:H444 J428:J444 J379:J405 H379:H407 J468:J473 H468:H474 H485:H490 J485:J489 H456:H465 J456:J465">
      <formula1>Agency</formula1>
    </dataValidation>
    <dataValidation type="list" allowBlank="1" showInputMessage="1" showErrorMessage="1" sqref="G222 G93 G218 G226:G227 G198:G203 G193 G452:G453 G448:G449 G45:G51 G85:G89 G339:G342 G335 G5 G32:G34 G148:G189 G206:G214 G271:G276 G280:G301 G231:G267 G305:G319 G10:G28 G37:G40 G55:G60 G63:G81 G126:G134 G138:G139 G98:G122 G368:G374 G353:G364 G346:G349 G478:G481 G411:G424 G428:G444 G379:G405 G468:G473 G485:G489 G456:G465">
      <formula1>College</formula1>
    </dataValidation>
    <dataValidation type="list" allowBlank="1" showInputMessage="1" showErrorMessage="1" sqref="F222 F93 F218 F226:F227 F198:F203 F193 F452:F453 F448:F449 F45:F51 F85:F89 F339:F342 F335 F5 F32:F34 F148:F189 F206:F214 F271:F276 F280:F301 F231:F267 F305:F319 F10:F28 F37:F40 F55:F60 F63:F81 F126:F134 F138:F139 F98:F122 F368:F374 F353:F364 F346:F349 F478:F481 F411:F424 F428:F444 F379:F407 F468:F474 F485:F490 F456:F465">
      <formula1>Dept</formula1>
    </dataValidation>
    <dataValidation type="list" allowBlank="1" showInputMessage="1" showErrorMessage="1" sqref="D222 D93 D218 D226:D227 D198:D203 D193 D452:D453 D448:D449 D45:D51 D85:D89 D339:D342 D335 D5 D32:D34 D148:D189 D206:D214 D271:D276 D280:D301 D231:D267 D305:D319 D10:D28 D37:D40 D55:D60 D63:D81 D126:D134 D138:D139 D98:D122 D368:D374 D353:D364 D346:D349 D478:D481 D411:D424 D428:D444 D379:D407 D468:D474 D485:D490 D456:D465">
      <formula1>PI</formula1>
    </dataValidation>
    <dataValidation type="list" allowBlank="1" showInputMessage="1" showErrorMessage="1" sqref="N350">
      <formula1>COITraining</formula1>
    </dataValidation>
  </dataValidations>
  <pageMargins left="0.7" right="0.7" top="0.75" bottom="0.75" header="0.3" footer="0.3"/>
  <pageSetup scale="25" fitToWidth="0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'[2]Dept-Colleges'!#REF!</xm:f>
          </x14:formula1>
          <xm:sqref>G406:G407 G474 G490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Share Awards</vt:lpstr>
    </vt:vector>
  </TitlesOfParts>
  <Company>Missouri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Zordell-Reed, Marina C</dc:creator>
  <cp:lastModifiedBy>Loveland, Marina C</cp:lastModifiedBy>
  <cp:lastPrinted>2017-07-06T21:42:15Z</cp:lastPrinted>
  <dcterms:created xsi:type="dcterms:W3CDTF">2014-09-19T20:02:18Z</dcterms:created>
  <dcterms:modified xsi:type="dcterms:W3CDTF">2018-01-08T17:50:56Z</dcterms:modified>
</cp:coreProperties>
</file>